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orp.trans.internal\prof\UserProfiles\ASvanberg\Documents\Papers - VOC\2020 Updates\"/>
    </mc:Choice>
  </mc:AlternateContent>
  <bookViews>
    <workbookView xWindow="0" yWindow="0" windowWidth="19200" windowHeight="5544"/>
  </bookViews>
  <sheets>
    <sheet name="Cover" sheetId="9" r:id="rId1"/>
    <sheet name="User guide" sheetId="7" r:id="rId2"/>
    <sheet name="Calculator" sheetId="8" r:id="rId3"/>
    <sheet name="Inputs" sheetId="5" r:id="rId4"/>
  </sheets>
  <externalReferences>
    <externalReference r:id="rId5"/>
    <externalReference r:id="rId6"/>
  </externalReferences>
  <definedNames>
    <definedName name="A2333649T">#REF!,#REF!</definedName>
    <definedName name="A2333649T_Data">#REF!</definedName>
    <definedName name="A2333649T_Latest">#REF!</definedName>
    <definedName name="A2333652F">#REF!,#REF!</definedName>
    <definedName name="A2333652F_Data">#REF!</definedName>
    <definedName name="A2333652F_Latest">#REF!</definedName>
    <definedName name="A2333655L">#REF!,#REF!</definedName>
    <definedName name="A2333655L_Data">#REF!</definedName>
    <definedName name="A2333655L_Latest">#REF!</definedName>
    <definedName name="A2333658V">#REF!,#REF!</definedName>
    <definedName name="A2333658V_Data">#REF!</definedName>
    <definedName name="A2333658V_Latest">#REF!</definedName>
    <definedName name="A2333664R">#REF!,#REF!</definedName>
    <definedName name="A2333664R_Data">#REF!</definedName>
    <definedName name="A2333664R_Latest">#REF!</definedName>
    <definedName name="A2333670K">#REF!,#REF!</definedName>
    <definedName name="A2333670K_Data">#REF!</definedName>
    <definedName name="A2333670K_Latest">#REF!</definedName>
    <definedName name="A2333673T">#REF!,#REF!</definedName>
    <definedName name="A2333673T_Data">#REF!</definedName>
    <definedName name="A2333673T_Latest">#REF!</definedName>
    <definedName name="A2333676X">#REF!,#REF!</definedName>
    <definedName name="A2333676X_Data">#REF!</definedName>
    <definedName name="A2333676X_Latest">#REF!</definedName>
    <definedName name="A2333679F">#REF!,#REF!</definedName>
    <definedName name="A2333679F_Data">#REF!</definedName>
    <definedName name="A2333679F_Latest">#REF!</definedName>
    <definedName name="A2333685A">#REF!,#REF!</definedName>
    <definedName name="A2333685A_Data">#REF!</definedName>
    <definedName name="A2333685A_Latest">#REF!</definedName>
    <definedName name="A2333691W">#REF!,#REF!</definedName>
    <definedName name="A2333691W_Data">#REF!</definedName>
    <definedName name="A2333691W_Latest">#REF!</definedName>
    <definedName name="A2333694C">#REF!,#REF!</definedName>
    <definedName name="A2333694C_Data">#REF!</definedName>
    <definedName name="A2333694C_Latest">#REF!</definedName>
    <definedName name="A2333697K">#REF!,#REF!</definedName>
    <definedName name="A2333697K_Data">#REF!</definedName>
    <definedName name="A2333697K_Latest">#REF!</definedName>
    <definedName name="A2333700L">#REF!,#REF!</definedName>
    <definedName name="A2333700L_Data">#REF!</definedName>
    <definedName name="A2333700L_Latest">#REF!</definedName>
    <definedName name="A2333706A">#REF!,#REF!</definedName>
    <definedName name="A2333706A_Data">#REF!</definedName>
    <definedName name="A2333706A_Latest">#REF!</definedName>
    <definedName name="A2333712W">#REF!,#REF!</definedName>
    <definedName name="A2333712W_Data">#REF!</definedName>
    <definedName name="A2333712W_Latest">#REF!</definedName>
    <definedName name="A2333715C">#REF!,#REF!</definedName>
    <definedName name="A2333715C_Data">#REF!</definedName>
    <definedName name="A2333715C_Latest">#REF!</definedName>
    <definedName name="A2333718K">#REF!,#REF!</definedName>
    <definedName name="A2333718K_Data">#REF!</definedName>
    <definedName name="A2333718K_Latest">#REF!</definedName>
    <definedName name="A2333721X">#REF!,#REF!</definedName>
    <definedName name="A2333721X_Data">#REF!</definedName>
    <definedName name="A2333721X_Latest">#REF!</definedName>
    <definedName name="A2333727L">#REF!,#REF!</definedName>
    <definedName name="A2333727L_Data">#REF!</definedName>
    <definedName name="A2333727L_Latest">#REF!</definedName>
    <definedName name="A2333733J">#REF!,#REF!</definedName>
    <definedName name="A2333733J_Data">#REF!</definedName>
    <definedName name="A2333733J_Latest">#REF!</definedName>
    <definedName name="A2333736R">#REF!,#REF!</definedName>
    <definedName name="A2333736R_Data">#REF!</definedName>
    <definedName name="A2333736R_Latest">#REF!</definedName>
    <definedName name="A2333739W">#REF!,#REF!</definedName>
    <definedName name="A2333739W_Data">#REF!</definedName>
    <definedName name="A2333739W_Latest">#REF!</definedName>
    <definedName name="A2333742K">#REF!,#REF!</definedName>
    <definedName name="A2333742K_Data">#REF!</definedName>
    <definedName name="A2333742K_Latest">#REF!</definedName>
    <definedName name="A2333748X">#REF!,#REF!</definedName>
    <definedName name="A2333748X_Data">#REF!</definedName>
    <definedName name="A2333748X_Latest">#REF!</definedName>
    <definedName name="A2333754V">#REF!,#REF!</definedName>
    <definedName name="A2333754V_Data">#REF!</definedName>
    <definedName name="A2333754V_Latest">#REF!</definedName>
    <definedName name="A2333757A">#REF!,#REF!</definedName>
    <definedName name="A2333757A_Data">#REF!</definedName>
    <definedName name="A2333757A_Latest">#REF!</definedName>
    <definedName name="A2333760R">#REF!,#REF!</definedName>
    <definedName name="A2333760R_Data">#REF!</definedName>
    <definedName name="A2333760R_Latest">#REF!</definedName>
    <definedName name="A2333763W">#REF!,#REF!</definedName>
    <definedName name="A2333763W_Data">#REF!</definedName>
    <definedName name="A2333763W_Latest">#REF!</definedName>
    <definedName name="A2333769K">#REF!,#REF!</definedName>
    <definedName name="A2333769K_Data">#REF!</definedName>
    <definedName name="A2333769K_Latest">#REF!</definedName>
    <definedName name="A2333775F">#REF!,#REF!</definedName>
    <definedName name="A2333775F_Data">#REF!</definedName>
    <definedName name="A2333775F_Latest">#REF!</definedName>
    <definedName name="A2333778L">#REF!,#REF!</definedName>
    <definedName name="A2333778L_Data">#REF!</definedName>
    <definedName name="A2333778L_Latest">#REF!</definedName>
    <definedName name="A2333781A">#REF!,#REF!</definedName>
    <definedName name="A2333781A_Data">#REF!</definedName>
    <definedName name="A2333781A_Latest">#REF!</definedName>
    <definedName name="A2333784J">#REF!,#REF!</definedName>
    <definedName name="A2333784J_Data">#REF!</definedName>
    <definedName name="A2333784J_Latest">#REF!</definedName>
    <definedName name="A2333796T">#REF!,#REF!</definedName>
    <definedName name="A2333796T_Data">#REF!</definedName>
    <definedName name="A2333796T_Latest">#REF!</definedName>
    <definedName name="A2333799X">#REF!,#REF!</definedName>
    <definedName name="A2333799X_Data">#REF!</definedName>
    <definedName name="A2333799X_Latest">#REF!</definedName>
    <definedName name="A2333802A">#REF!,#REF!</definedName>
    <definedName name="A2333802A_Data">#REF!</definedName>
    <definedName name="A2333802A_Latest">#REF!</definedName>
    <definedName name="A2333805J">#REF!,#REF!</definedName>
    <definedName name="A2333805J_Data">#REF!</definedName>
    <definedName name="A2333805J_Latest">#REF!</definedName>
    <definedName name="A2333817T">#REF!,#REF!</definedName>
    <definedName name="A2333817T_Data">#REF!</definedName>
    <definedName name="A2333817T_Latest">#REF!</definedName>
    <definedName name="A2333820F">#REF!,#REF!</definedName>
    <definedName name="A2333820F_Data">#REF!</definedName>
    <definedName name="A2333820F_Latest">#REF!</definedName>
    <definedName name="A2333823L">#REF!,#REF!</definedName>
    <definedName name="A2333823L_Data">#REF!</definedName>
    <definedName name="A2333823L_Latest">#REF!</definedName>
    <definedName name="A2333826V">#REF!,#REF!</definedName>
    <definedName name="A2333826V_Data">#REF!</definedName>
    <definedName name="A2333826V_Latest">#REF!</definedName>
    <definedName name="ATAP_C_Index">Calculator!$N$75</definedName>
    <definedName name="ATAP_index">Calculator!$I$75</definedName>
    <definedName name="Austr_C_Index">Calculator!$N$119</definedName>
    <definedName name="Austr_Index">Calculator!$I$119</definedName>
    <definedName name="base_fuel">'[1]fuel coefficients'!$E:$E</definedName>
    <definedName name="basevoc_col">'[1]VOC coefficients'!$G:$G</definedName>
    <definedName name="bus_route">'[2]Bus Route List'!$A$1:$A$575</definedName>
    <definedName name="curv_col">'[1]VOC coefficients'!$D:$D</definedName>
    <definedName name="curv_fuel">'[1]fuel coefficients'!$B:$B</definedName>
    <definedName name="Date_Range">#REF!,#REF!</definedName>
    <definedName name="Date_Range_Data">#REF!</definedName>
    <definedName name="grad_col">'[1]VOC coefficients'!$C:$C</definedName>
    <definedName name="Guide_L">#REF!</definedName>
    <definedName name="Hundreds">Inputs!$D$110</definedName>
    <definedName name="Indexation_L">Inputs!$D$115:$D$124</definedName>
    <definedName name="k_one">'[1]VOC coefficients'!$H:$H</definedName>
    <definedName name="k1_fuel">'[1]fuel coefficients'!$F:$F</definedName>
    <definedName name="k2_col">'[1]VOC coefficients'!$I:$I</definedName>
    <definedName name="k2_fuel">'[1]fuel coefficients'!$G:$G</definedName>
    <definedName name="k3_col">'[1]VOC coefficients'!$J:$J</definedName>
    <definedName name="k3_fuel">'[1]fuel coefficients'!$H:$H</definedName>
    <definedName name="k4_col">'[1]VOC coefficients'!$K:$K</definedName>
    <definedName name="k4_fuel">'[1]fuel coefficients'!$I:$I</definedName>
    <definedName name="k5_col">'[1]VOC coefficients'!$L:$L</definedName>
    <definedName name="k5_fuel">'[1]fuel coefficients'!$J:$J</definedName>
    <definedName name="k6_col">'[1]VOC coefficients'!$M:$M</definedName>
    <definedName name="Road_L">Inputs!$D$100:$D$101</definedName>
    <definedName name="SAPBEXdnldView" hidden="1">"72LBBQ4E3BNXKPNWEQF2AMHPC"</definedName>
    <definedName name="SAPBEXsysID" hidden="1">"DWH"</definedName>
    <definedName name="speed">Calculator!$E$5</definedName>
    <definedName name="TfNSW_C_Index">Calculator!$N$31</definedName>
    <definedName name="TfNSW_Index">Calculator!$I$31</definedName>
    <definedName name="veh_class_fuel">'[1]fuel coefficients'!$C:$C</definedName>
    <definedName name="vehclass_col">'[1]VOC coefficients'!$E:$E</definedName>
    <definedName name="Vehicle_L">#REF!</definedName>
    <definedName name="VehicleMix_L">Inputs!$D$103:$D$104</definedName>
    <definedName name="VehicleType_L">Inputs!$D$106:$D$108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8" l="1"/>
  <c r="I31" i="8"/>
  <c r="I116" i="5"/>
  <c r="I117" i="5"/>
  <c r="I118" i="5"/>
  <c r="I119" i="5"/>
  <c r="I120" i="5"/>
  <c r="I121" i="5"/>
  <c r="I122" i="5"/>
  <c r="I123" i="5"/>
  <c r="I124" i="5"/>
  <c r="I115" i="5"/>
  <c r="I130" i="5"/>
  <c r="I131" i="5"/>
  <c r="I132" i="5"/>
  <c r="I133" i="5"/>
  <c r="I134" i="5"/>
  <c r="I135" i="5"/>
  <c r="I136" i="5"/>
  <c r="I137" i="5"/>
  <c r="I138" i="5"/>
  <c r="I129" i="5"/>
  <c r="G55" i="8"/>
  <c r="G34" i="8"/>
  <c r="H86" i="5"/>
  <c r="I86" i="5"/>
  <c r="H87" i="5"/>
  <c r="I87" i="5"/>
  <c r="H88" i="5"/>
  <c r="I88" i="5"/>
  <c r="H89" i="5"/>
  <c r="I89" i="5"/>
  <c r="H90" i="5"/>
  <c r="I90" i="5"/>
  <c r="H91" i="5"/>
  <c r="I91" i="5"/>
  <c r="H92" i="5"/>
  <c r="I92" i="5"/>
  <c r="H93" i="5"/>
  <c r="I93" i="5"/>
  <c r="H94" i="5"/>
  <c r="I94" i="5"/>
  <c r="H95" i="5"/>
  <c r="I95" i="5"/>
  <c r="H96" i="5"/>
  <c r="I96" i="5"/>
  <c r="H97" i="5"/>
  <c r="I97" i="5"/>
  <c r="I85" i="5"/>
  <c r="H85" i="5"/>
  <c r="G43" i="8" l="1"/>
  <c r="G36" i="8"/>
  <c r="G44" i="8"/>
  <c r="G37" i="8"/>
  <c r="G45" i="8"/>
  <c r="G38" i="8"/>
  <c r="G46" i="8"/>
  <c r="G39" i="8"/>
  <c r="G47" i="8"/>
  <c r="G41" i="8"/>
  <c r="P36" i="8"/>
  <c r="X36" i="8"/>
  <c r="I37" i="8"/>
  <c r="Q37" i="8"/>
  <c r="Y37" i="8"/>
  <c r="J38" i="8"/>
  <c r="R38" i="8"/>
  <c r="Z38" i="8"/>
  <c r="K39" i="8"/>
  <c r="S39" i="8"/>
  <c r="AA39" i="8"/>
  <c r="L40" i="8"/>
  <c r="T40" i="8"/>
  <c r="AB40" i="8"/>
  <c r="M41" i="8"/>
  <c r="U41" i="8"/>
  <c r="AC41" i="8"/>
  <c r="N42" i="8"/>
  <c r="V42" i="8"/>
  <c r="AD42" i="8"/>
  <c r="O43" i="8"/>
  <c r="W43" i="8"/>
  <c r="AE43" i="8"/>
  <c r="P44" i="8"/>
  <c r="X44" i="8"/>
  <c r="I45" i="8"/>
  <c r="Q45" i="8"/>
  <c r="Y45" i="8"/>
  <c r="J46" i="8"/>
  <c r="R46" i="8"/>
  <c r="Z46" i="8"/>
  <c r="K47" i="8"/>
  <c r="S47" i="8"/>
  <c r="AA47" i="8"/>
  <c r="M35" i="8"/>
  <c r="U35" i="8"/>
  <c r="AC35" i="8"/>
  <c r="AD35" i="8"/>
  <c r="N36" i="8"/>
  <c r="V36" i="8"/>
  <c r="W37" i="8"/>
  <c r="P46" i="8"/>
  <c r="G42" i="8"/>
  <c r="I36" i="8"/>
  <c r="Q36" i="8"/>
  <c r="Y36" i="8"/>
  <c r="J37" i="8"/>
  <c r="R37" i="8"/>
  <c r="Z37" i="8"/>
  <c r="K38" i="8"/>
  <c r="S38" i="8"/>
  <c r="AA38" i="8"/>
  <c r="L39" i="8"/>
  <c r="T39" i="8"/>
  <c r="AB39" i="8"/>
  <c r="M40" i="8"/>
  <c r="U40" i="8"/>
  <c r="AC40" i="8"/>
  <c r="N41" i="8"/>
  <c r="V41" i="8"/>
  <c r="AD41" i="8"/>
  <c r="O42" i="8"/>
  <c r="W42" i="8"/>
  <c r="AE42" i="8"/>
  <c r="P43" i="8"/>
  <c r="X43" i="8"/>
  <c r="I44" i="8"/>
  <c r="Q44" i="8"/>
  <c r="Y44" i="8"/>
  <c r="J45" i="8"/>
  <c r="R45" i="8"/>
  <c r="Z45" i="8"/>
  <c r="K46" i="8"/>
  <c r="S46" i="8"/>
  <c r="AA46" i="8"/>
  <c r="L47" i="8"/>
  <c r="T47" i="8"/>
  <c r="AB47" i="8"/>
  <c r="N35" i="8"/>
  <c r="V35" i="8"/>
  <c r="O37" i="8"/>
  <c r="Y39" i="8"/>
  <c r="R40" i="8"/>
  <c r="M43" i="8"/>
  <c r="O45" i="8"/>
  <c r="I47" i="8"/>
  <c r="K35" i="8"/>
  <c r="G35" i="8"/>
  <c r="J36" i="8"/>
  <c r="R36" i="8"/>
  <c r="Z36" i="8"/>
  <c r="K37" i="8"/>
  <c r="S37" i="8"/>
  <c r="AA37" i="8"/>
  <c r="L38" i="8"/>
  <c r="T38" i="8"/>
  <c r="AB38" i="8"/>
  <c r="M39" i="8"/>
  <c r="U39" i="8"/>
  <c r="AC39" i="8"/>
  <c r="N40" i="8"/>
  <c r="V40" i="8"/>
  <c r="AD40" i="8"/>
  <c r="O41" i="8"/>
  <c r="W41" i="8"/>
  <c r="AE41" i="8"/>
  <c r="P42" i="8"/>
  <c r="X42" i="8"/>
  <c r="I43" i="8"/>
  <c r="Q43" i="8"/>
  <c r="Y43" i="8"/>
  <c r="J44" i="8"/>
  <c r="R44" i="8"/>
  <c r="Z44" i="8"/>
  <c r="K45" i="8"/>
  <c r="S45" i="8"/>
  <c r="AA45" i="8"/>
  <c r="L46" i="8"/>
  <c r="T46" i="8"/>
  <c r="AB46" i="8"/>
  <c r="M47" i="8"/>
  <c r="U47" i="8"/>
  <c r="AC47" i="8"/>
  <c r="O35" i="8"/>
  <c r="W35" i="8"/>
  <c r="AE35" i="8"/>
  <c r="P38" i="8"/>
  <c r="J40" i="8"/>
  <c r="Z40" i="8"/>
  <c r="U43" i="8"/>
  <c r="AD44" i="8"/>
  <c r="K36" i="8"/>
  <c r="S36" i="8"/>
  <c r="AA36" i="8"/>
  <c r="L37" i="8"/>
  <c r="T37" i="8"/>
  <c r="AB37" i="8"/>
  <c r="M38" i="8"/>
  <c r="U38" i="8"/>
  <c r="AC38" i="8"/>
  <c r="N39" i="8"/>
  <c r="V39" i="8"/>
  <c r="AD39" i="8"/>
  <c r="O40" i="8"/>
  <c r="W40" i="8"/>
  <c r="AE40" i="8"/>
  <c r="P41" i="8"/>
  <c r="X41" i="8"/>
  <c r="I42" i="8"/>
  <c r="Q42" i="8"/>
  <c r="Y42" i="8"/>
  <c r="J43" i="8"/>
  <c r="R43" i="8"/>
  <c r="Z43" i="8"/>
  <c r="K44" i="8"/>
  <c r="S44" i="8"/>
  <c r="AA44" i="8"/>
  <c r="L45" i="8"/>
  <c r="T45" i="8"/>
  <c r="AB45" i="8"/>
  <c r="M46" i="8"/>
  <c r="U46" i="8"/>
  <c r="AC46" i="8"/>
  <c r="N47" i="8"/>
  <c r="V47" i="8"/>
  <c r="AD47" i="8"/>
  <c r="P35" i="8"/>
  <c r="X35" i="8"/>
  <c r="I35" i="8"/>
  <c r="AD36" i="8"/>
  <c r="AE37" i="8"/>
  <c r="K41" i="8"/>
  <c r="AA41" i="8"/>
  <c r="N44" i="8"/>
  <c r="Y47" i="8"/>
  <c r="L36" i="8"/>
  <c r="T36" i="8"/>
  <c r="AB36" i="8"/>
  <c r="M37" i="8"/>
  <c r="U37" i="8"/>
  <c r="AC37" i="8"/>
  <c r="N38" i="8"/>
  <c r="V38" i="8"/>
  <c r="AD38" i="8"/>
  <c r="O39" i="8"/>
  <c r="W39" i="8"/>
  <c r="AE39" i="8"/>
  <c r="P40" i="8"/>
  <c r="X40" i="8"/>
  <c r="I41" i="8"/>
  <c r="Q41" i="8"/>
  <c r="Y41" i="8"/>
  <c r="J42" i="8"/>
  <c r="R42" i="8"/>
  <c r="Z42" i="8"/>
  <c r="K43" i="8"/>
  <c r="S43" i="8"/>
  <c r="AA43" i="8"/>
  <c r="L44" i="8"/>
  <c r="T44" i="8"/>
  <c r="AB44" i="8"/>
  <c r="M45" i="8"/>
  <c r="U45" i="8"/>
  <c r="AC45" i="8"/>
  <c r="N46" i="8"/>
  <c r="V46" i="8"/>
  <c r="AD46" i="8"/>
  <c r="O47" i="8"/>
  <c r="W47" i="8"/>
  <c r="AE47" i="8"/>
  <c r="Q35" i="8"/>
  <c r="Y35" i="8"/>
  <c r="I39" i="8"/>
  <c r="T42" i="8"/>
  <c r="V44" i="8"/>
  <c r="X46" i="8"/>
  <c r="AA35" i="8"/>
  <c r="M36" i="8"/>
  <c r="U36" i="8"/>
  <c r="AC36" i="8"/>
  <c r="N37" i="8"/>
  <c r="V37" i="8"/>
  <c r="AD37" i="8"/>
  <c r="O38" i="8"/>
  <c r="W38" i="8"/>
  <c r="AE38" i="8"/>
  <c r="P39" i="8"/>
  <c r="X39" i="8"/>
  <c r="I40" i="8"/>
  <c r="Q40" i="8"/>
  <c r="Y40" i="8"/>
  <c r="J41" i="8"/>
  <c r="R41" i="8"/>
  <c r="Z41" i="8"/>
  <c r="K42" i="8"/>
  <c r="S42" i="8"/>
  <c r="AA42" i="8"/>
  <c r="L43" i="8"/>
  <c r="T43" i="8"/>
  <c r="AB43" i="8"/>
  <c r="M44" i="8"/>
  <c r="U44" i="8"/>
  <c r="AC44" i="8"/>
  <c r="N45" i="8"/>
  <c r="V45" i="8"/>
  <c r="AD45" i="8"/>
  <c r="O46" i="8"/>
  <c r="W46" i="8"/>
  <c r="AE46" i="8"/>
  <c r="P47" i="8"/>
  <c r="X47" i="8"/>
  <c r="J35" i="8"/>
  <c r="R35" i="8"/>
  <c r="Z35" i="8"/>
  <c r="X38" i="8"/>
  <c r="S41" i="8"/>
  <c r="AB42" i="8"/>
  <c r="AC43" i="8"/>
  <c r="W45" i="8"/>
  <c r="Q47" i="8"/>
  <c r="S35" i="8"/>
  <c r="G40" i="8"/>
  <c r="O36" i="8"/>
  <c r="W36" i="8"/>
  <c r="AE36" i="8"/>
  <c r="P37" i="8"/>
  <c r="X37" i="8"/>
  <c r="I38" i="8"/>
  <c r="Q38" i="8"/>
  <c r="Y38" i="8"/>
  <c r="J39" i="8"/>
  <c r="R39" i="8"/>
  <c r="Z39" i="8"/>
  <c r="K40" i="8"/>
  <c r="S40" i="8"/>
  <c r="AA40" i="8"/>
  <c r="L41" i="8"/>
  <c r="T41" i="8"/>
  <c r="AB41" i="8"/>
  <c r="M42" i="8"/>
  <c r="U42" i="8"/>
  <c r="AC42" i="8"/>
  <c r="N43" i="8"/>
  <c r="V43" i="8"/>
  <c r="AD43" i="8"/>
  <c r="O44" i="8"/>
  <c r="W44" i="8"/>
  <c r="AE44" i="8"/>
  <c r="P45" i="8"/>
  <c r="X45" i="8"/>
  <c r="I46" i="8"/>
  <c r="Q46" i="8"/>
  <c r="Y46" i="8"/>
  <c r="J47" i="8"/>
  <c r="R47" i="8"/>
  <c r="Z47" i="8"/>
  <c r="L35" i="8"/>
  <c r="T35" i="8"/>
  <c r="AB35" i="8"/>
  <c r="Q39" i="8"/>
  <c r="L42" i="8"/>
  <c r="AE45" i="8"/>
  <c r="G64" i="8"/>
  <c r="K57" i="8"/>
  <c r="S57" i="8"/>
  <c r="AA57" i="8"/>
  <c r="L58" i="8"/>
  <c r="T58" i="8"/>
  <c r="AB58" i="8"/>
  <c r="M59" i="8"/>
  <c r="U59" i="8"/>
  <c r="AC59" i="8"/>
  <c r="N60" i="8"/>
  <c r="V60" i="8"/>
  <c r="AD60" i="8"/>
  <c r="O61" i="8"/>
  <c r="W61" i="8"/>
  <c r="AE61" i="8"/>
  <c r="P62" i="8"/>
  <c r="X62" i="8"/>
  <c r="I63" i="8"/>
  <c r="Q63" i="8"/>
  <c r="Y63" i="8"/>
  <c r="J64" i="8"/>
  <c r="R64" i="8"/>
  <c r="Z64" i="8"/>
  <c r="K65" i="8"/>
  <c r="S65" i="8"/>
  <c r="AA65" i="8"/>
  <c r="L66" i="8"/>
  <c r="T66" i="8"/>
  <c r="AB66" i="8"/>
  <c r="M67" i="8"/>
  <c r="U67" i="8"/>
  <c r="AC67" i="8"/>
  <c r="N68" i="8"/>
  <c r="V68" i="8"/>
  <c r="AD68" i="8"/>
  <c r="P56" i="8"/>
  <c r="X56" i="8"/>
  <c r="I56" i="8"/>
  <c r="G57" i="8"/>
  <c r="G65" i="8"/>
  <c r="L57" i="8"/>
  <c r="T57" i="8"/>
  <c r="AB57" i="8"/>
  <c r="M58" i="8"/>
  <c r="U58" i="8"/>
  <c r="AC58" i="8"/>
  <c r="N59" i="8"/>
  <c r="V59" i="8"/>
  <c r="AD59" i="8"/>
  <c r="O60" i="8"/>
  <c r="W60" i="8"/>
  <c r="AE60" i="8"/>
  <c r="P61" i="8"/>
  <c r="X61" i="8"/>
  <c r="I62" i="8"/>
  <c r="Q62" i="8"/>
  <c r="Y62" i="8"/>
  <c r="J63" i="8"/>
  <c r="R63" i="8"/>
  <c r="Z63" i="8"/>
  <c r="K64" i="8"/>
  <c r="S64" i="8"/>
  <c r="AA64" i="8"/>
  <c r="L65" i="8"/>
  <c r="T65" i="8"/>
  <c r="AB65" i="8"/>
  <c r="M66" i="8"/>
  <c r="U66" i="8"/>
  <c r="AC66" i="8"/>
  <c r="N67" i="8"/>
  <c r="V67" i="8"/>
  <c r="AD67" i="8"/>
  <c r="O68" i="8"/>
  <c r="W68" i="8"/>
  <c r="AE68" i="8"/>
  <c r="Q56" i="8"/>
  <c r="Y56" i="8"/>
  <c r="G58" i="8"/>
  <c r="G66" i="8"/>
  <c r="M57" i="8"/>
  <c r="U57" i="8"/>
  <c r="AC57" i="8"/>
  <c r="N58" i="8"/>
  <c r="V58" i="8"/>
  <c r="AD58" i="8"/>
  <c r="O59" i="8"/>
  <c r="W59" i="8"/>
  <c r="AE59" i="8"/>
  <c r="P60" i="8"/>
  <c r="X60" i="8"/>
  <c r="I61" i="8"/>
  <c r="Q61" i="8"/>
  <c r="Y61" i="8"/>
  <c r="J62" i="8"/>
  <c r="R62" i="8"/>
  <c r="Z62" i="8"/>
  <c r="K63" i="8"/>
  <c r="S63" i="8"/>
  <c r="AA63" i="8"/>
  <c r="L64" i="8"/>
  <c r="T64" i="8"/>
  <c r="AB64" i="8"/>
  <c r="M65" i="8"/>
  <c r="U65" i="8"/>
  <c r="AC65" i="8"/>
  <c r="N66" i="8"/>
  <c r="V66" i="8"/>
  <c r="AD66" i="8"/>
  <c r="O67" i="8"/>
  <c r="W67" i="8"/>
  <c r="AE67" i="8"/>
  <c r="P68" i="8"/>
  <c r="X68" i="8"/>
  <c r="J56" i="8"/>
  <c r="R56" i="8"/>
  <c r="Z56" i="8"/>
  <c r="G59" i="8"/>
  <c r="G67" i="8"/>
  <c r="N57" i="8"/>
  <c r="V57" i="8"/>
  <c r="AD57" i="8"/>
  <c r="O58" i="8"/>
  <c r="W58" i="8"/>
  <c r="AE58" i="8"/>
  <c r="P59" i="8"/>
  <c r="X59" i="8"/>
  <c r="I60" i="8"/>
  <c r="Q60" i="8"/>
  <c r="Y60" i="8"/>
  <c r="J61" i="8"/>
  <c r="R61" i="8"/>
  <c r="Z61" i="8"/>
  <c r="K62" i="8"/>
  <c r="S62" i="8"/>
  <c r="AA62" i="8"/>
  <c r="L63" i="8"/>
  <c r="T63" i="8"/>
  <c r="AB63" i="8"/>
  <c r="M64" i="8"/>
  <c r="U64" i="8"/>
  <c r="AC64" i="8"/>
  <c r="N65" i="8"/>
  <c r="V65" i="8"/>
  <c r="AD65" i="8"/>
  <c r="O66" i="8"/>
  <c r="W66" i="8"/>
  <c r="AE66" i="8"/>
  <c r="P67" i="8"/>
  <c r="X67" i="8"/>
  <c r="I68" i="8"/>
  <c r="Q68" i="8"/>
  <c r="Y68" i="8"/>
  <c r="K56" i="8"/>
  <c r="S56" i="8"/>
  <c r="AA56" i="8"/>
  <c r="G60" i="8"/>
  <c r="G68" i="8"/>
  <c r="O57" i="8"/>
  <c r="W57" i="8"/>
  <c r="AE57" i="8"/>
  <c r="P58" i="8"/>
  <c r="X58" i="8"/>
  <c r="I59" i="8"/>
  <c r="Q59" i="8"/>
  <c r="Y59" i="8"/>
  <c r="J60" i="8"/>
  <c r="R60" i="8"/>
  <c r="Z60" i="8"/>
  <c r="K61" i="8"/>
  <c r="S61" i="8"/>
  <c r="AA61" i="8"/>
  <c r="L62" i="8"/>
  <c r="T62" i="8"/>
  <c r="AB62" i="8"/>
  <c r="M63" i="8"/>
  <c r="U63" i="8"/>
  <c r="AC63" i="8"/>
  <c r="N64" i="8"/>
  <c r="V64" i="8"/>
  <c r="AD64" i="8"/>
  <c r="O65" i="8"/>
  <c r="W65" i="8"/>
  <c r="AE65" i="8"/>
  <c r="P66" i="8"/>
  <c r="X66" i="8"/>
  <c r="I67" i="8"/>
  <c r="Q67" i="8"/>
  <c r="Y67" i="8"/>
  <c r="J68" i="8"/>
  <c r="R68" i="8"/>
  <c r="Z68" i="8"/>
  <c r="L56" i="8"/>
  <c r="T56" i="8"/>
  <c r="AB56" i="8"/>
  <c r="G63" i="8"/>
  <c r="J57" i="8"/>
  <c r="R57" i="8"/>
  <c r="Z57" i="8"/>
  <c r="G56" i="8"/>
  <c r="K58" i="8"/>
  <c r="K59" i="8"/>
  <c r="K60" i="8"/>
  <c r="AC60" i="8"/>
  <c r="AC61" i="8"/>
  <c r="AC62" i="8"/>
  <c r="X63" i="8"/>
  <c r="X64" i="8"/>
  <c r="X65" i="8"/>
  <c r="S66" i="8"/>
  <c r="S67" i="8"/>
  <c r="S68" i="8"/>
  <c r="O56" i="8"/>
  <c r="G61" i="8"/>
  <c r="V61" i="8"/>
  <c r="Q65" i="8"/>
  <c r="AE56" i="8"/>
  <c r="I57" i="8"/>
  <c r="Q58" i="8"/>
  <c r="L59" i="8"/>
  <c r="L60" i="8"/>
  <c r="L61" i="8"/>
  <c r="AD61" i="8"/>
  <c r="AD62" i="8"/>
  <c r="AD63" i="8"/>
  <c r="Y64" i="8"/>
  <c r="Y65" i="8"/>
  <c r="Y66" i="8"/>
  <c r="T67" i="8"/>
  <c r="T68" i="8"/>
  <c r="U56" i="8"/>
  <c r="I58" i="8"/>
  <c r="Q64" i="8"/>
  <c r="L68" i="8"/>
  <c r="P57" i="8"/>
  <c r="R58" i="8"/>
  <c r="R59" i="8"/>
  <c r="M60" i="8"/>
  <c r="M61" i="8"/>
  <c r="M62" i="8"/>
  <c r="AE62" i="8"/>
  <c r="AE63" i="8"/>
  <c r="AE64" i="8"/>
  <c r="Z65" i="8"/>
  <c r="Z66" i="8"/>
  <c r="Z67" i="8"/>
  <c r="U68" i="8"/>
  <c r="V56" i="8"/>
  <c r="L67" i="8"/>
  <c r="Q57" i="8"/>
  <c r="S58" i="8"/>
  <c r="S59" i="8"/>
  <c r="S60" i="8"/>
  <c r="N61" i="8"/>
  <c r="N62" i="8"/>
  <c r="N63" i="8"/>
  <c r="I64" i="8"/>
  <c r="I65" i="8"/>
  <c r="I66" i="8"/>
  <c r="AA66" i="8"/>
  <c r="AA67" i="8"/>
  <c r="AA68" i="8"/>
  <c r="W56" i="8"/>
  <c r="AA60" i="8"/>
  <c r="V63" i="8"/>
  <c r="M56" i="8"/>
  <c r="X57" i="8"/>
  <c r="Y58" i="8"/>
  <c r="T59" i="8"/>
  <c r="T60" i="8"/>
  <c r="T61" i="8"/>
  <c r="O62" i="8"/>
  <c r="O63" i="8"/>
  <c r="O64" i="8"/>
  <c r="J65" i="8"/>
  <c r="J66" i="8"/>
  <c r="J67" i="8"/>
  <c r="AB67" i="8"/>
  <c r="AB68" i="8"/>
  <c r="AC56" i="8"/>
  <c r="AA59" i="8"/>
  <c r="Y57" i="8"/>
  <c r="Z58" i="8"/>
  <c r="Z59" i="8"/>
  <c r="U60" i="8"/>
  <c r="U61" i="8"/>
  <c r="U62" i="8"/>
  <c r="P63" i="8"/>
  <c r="P64" i="8"/>
  <c r="P65" i="8"/>
  <c r="K66" i="8"/>
  <c r="K67" i="8"/>
  <c r="K68" i="8"/>
  <c r="AC68" i="8"/>
  <c r="AD56" i="8"/>
  <c r="Q66" i="8"/>
  <c r="G62" i="8"/>
  <c r="J58" i="8"/>
  <c r="J59" i="8"/>
  <c r="AB59" i="8"/>
  <c r="AB60" i="8"/>
  <c r="AB61" i="8"/>
  <c r="W62" i="8"/>
  <c r="W63" i="8"/>
  <c r="W64" i="8"/>
  <c r="R65" i="8"/>
  <c r="R66" i="8"/>
  <c r="R67" i="8"/>
  <c r="M68" i="8"/>
  <c r="N56" i="8"/>
  <c r="AA58" i="8"/>
  <c r="V62" i="8"/>
  <c r="F24" i="8"/>
  <c r="G145" i="5"/>
  <c r="E12" i="8" l="1"/>
  <c r="G146" i="5"/>
  <c r="E13" i="8" s="1"/>
  <c r="G147" i="5"/>
  <c r="E14" i="8" s="1"/>
  <c r="G148" i="5"/>
  <c r="E15" i="8" s="1"/>
  <c r="G149" i="5"/>
  <c r="E16" i="8" s="1"/>
  <c r="G150" i="5"/>
  <c r="E17" i="8" s="1"/>
  <c r="G151" i="5"/>
  <c r="E18" i="8" s="1"/>
  <c r="G152" i="5"/>
  <c r="E19" i="8" s="1"/>
  <c r="G153" i="5"/>
  <c r="E20" i="8" s="1"/>
  <c r="G154" i="5"/>
  <c r="E21" i="8" s="1"/>
  <c r="G155" i="5"/>
  <c r="E22" i="8" s="1"/>
  <c r="G156" i="5"/>
  <c r="E23" i="8" s="1"/>
  <c r="G144" i="5"/>
  <c r="E11" i="8" s="1"/>
  <c r="F62" i="8" l="1"/>
  <c r="F41" i="8"/>
  <c r="F61" i="8"/>
  <c r="F40" i="8"/>
  <c r="F68" i="8"/>
  <c r="F47" i="8"/>
  <c r="F63" i="8"/>
  <c r="F42" i="8"/>
  <c r="F60" i="8"/>
  <c r="F39" i="8"/>
  <c r="F67" i="8"/>
  <c r="F46" i="8"/>
  <c r="F66" i="8"/>
  <c r="F45" i="8"/>
  <c r="F58" i="8"/>
  <c r="F37" i="8"/>
  <c r="F64" i="8"/>
  <c r="F43" i="8"/>
  <c r="E24" i="8"/>
  <c r="F56" i="8"/>
  <c r="F35" i="8"/>
  <c r="E25" i="8"/>
  <c r="F59" i="8"/>
  <c r="F38" i="8"/>
  <c r="F65" i="8"/>
  <c r="F44" i="8"/>
  <c r="F57" i="8"/>
  <c r="F36" i="8"/>
  <c r="G146" i="8"/>
  <c r="G139" i="8"/>
  <c r="G131" i="8"/>
  <c r="G124" i="8"/>
  <c r="G99" i="8"/>
  <c r="O49" i="8" l="1"/>
  <c r="W49" i="8"/>
  <c r="AE49" i="8"/>
  <c r="P49" i="8"/>
  <c r="X49" i="8"/>
  <c r="I49" i="8"/>
  <c r="Q49" i="8"/>
  <c r="Y49" i="8"/>
  <c r="J49" i="8"/>
  <c r="R49" i="8"/>
  <c r="Z49" i="8"/>
  <c r="AC49" i="8"/>
  <c r="K49" i="8"/>
  <c r="S49" i="8"/>
  <c r="AA49" i="8"/>
  <c r="M49" i="8"/>
  <c r="L49" i="8"/>
  <c r="T49" i="8"/>
  <c r="AB49" i="8"/>
  <c r="N49" i="8"/>
  <c r="V49" i="8"/>
  <c r="AD49" i="8"/>
  <c r="U49" i="8"/>
  <c r="X71" i="8"/>
  <c r="O70" i="8"/>
  <c r="W70" i="8"/>
  <c r="AE70" i="8"/>
  <c r="P70" i="8"/>
  <c r="X70" i="8"/>
  <c r="I70" i="8"/>
  <c r="Q70" i="8"/>
  <c r="Y70" i="8"/>
  <c r="J70" i="8"/>
  <c r="R70" i="8"/>
  <c r="Z70" i="8"/>
  <c r="K70" i="8"/>
  <c r="S70" i="8"/>
  <c r="AA70" i="8"/>
  <c r="N70" i="8"/>
  <c r="V70" i="8"/>
  <c r="AD70" i="8"/>
  <c r="L70" i="8"/>
  <c r="M70" i="8"/>
  <c r="AB70" i="8"/>
  <c r="T70" i="8"/>
  <c r="U70" i="8"/>
  <c r="AC70" i="8"/>
  <c r="P48" i="8"/>
  <c r="X48" i="8"/>
  <c r="I48" i="8"/>
  <c r="N48" i="8"/>
  <c r="Q48" i="8"/>
  <c r="Y48" i="8"/>
  <c r="J48" i="8"/>
  <c r="R48" i="8"/>
  <c r="Z48" i="8"/>
  <c r="AD48" i="8"/>
  <c r="K48" i="8"/>
  <c r="S48" i="8"/>
  <c r="AA48" i="8"/>
  <c r="V48" i="8"/>
  <c r="L48" i="8"/>
  <c r="T48" i="8"/>
  <c r="AB48" i="8"/>
  <c r="M48" i="8"/>
  <c r="U48" i="8"/>
  <c r="AC48" i="8"/>
  <c r="O48" i="8"/>
  <c r="W48" i="8"/>
  <c r="AE48" i="8"/>
  <c r="F51" i="8"/>
  <c r="P69" i="8"/>
  <c r="X69" i="8"/>
  <c r="I69" i="8"/>
  <c r="Q69" i="8"/>
  <c r="Y69" i="8"/>
  <c r="J69" i="8"/>
  <c r="R69" i="8"/>
  <c r="Z69" i="8"/>
  <c r="K69" i="8"/>
  <c r="S69" i="8"/>
  <c r="AA69" i="8"/>
  <c r="L69" i="8"/>
  <c r="T69" i="8"/>
  <c r="AB69" i="8"/>
  <c r="O69" i="8"/>
  <c r="W69" i="8"/>
  <c r="AE69" i="8"/>
  <c r="M69" i="8"/>
  <c r="N69" i="8"/>
  <c r="U69" i="8"/>
  <c r="V69" i="8"/>
  <c r="AC69" i="8"/>
  <c r="AD69" i="8"/>
  <c r="F72" i="8"/>
  <c r="O50" i="8"/>
  <c r="X50" i="8"/>
  <c r="AE50" i="8"/>
  <c r="S50" i="8"/>
  <c r="M50" i="8"/>
  <c r="AA50" i="8"/>
  <c r="J50" i="8"/>
  <c r="V50" i="8"/>
  <c r="P50" i="8"/>
  <c r="U50" i="8"/>
  <c r="Q50" i="8"/>
  <c r="L50" i="8"/>
  <c r="AC50" i="8"/>
  <c r="Y50" i="8"/>
  <c r="T50" i="8"/>
  <c r="N50" i="8"/>
  <c r="AD50" i="8"/>
  <c r="I50" i="8"/>
  <c r="R50" i="8"/>
  <c r="Z50" i="8"/>
  <c r="W50" i="8"/>
  <c r="K50" i="8"/>
  <c r="AB50" i="8"/>
  <c r="I71" i="8"/>
  <c r="AC71" i="8"/>
  <c r="K71" i="8"/>
  <c r="U71" i="8"/>
  <c r="Z71" i="8"/>
  <c r="Q71" i="8"/>
  <c r="O71" i="8"/>
  <c r="AA71" i="8"/>
  <c r="AE71" i="8"/>
  <c r="M71" i="8"/>
  <c r="R71" i="8"/>
  <c r="V71" i="8"/>
  <c r="W71" i="8"/>
  <c r="AB71" i="8"/>
  <c r="J71" i="8"/>
  <c r="T71" i="8"/>
  <c r="Y71" i="8"/>
  <c r="L71" i="8"/>
  <c r="N71" i="8"/>
  <c r="P71" i="8"/>
  <c r="AD71" i="8"/>
  <c r="S71" i="8"/>
  <c r="H130" i="5"/>
  <c r="H131" i="5"/>
  <c r="H132" i="5"/>
  <c r="H133" i="5"/>
  <c r="H134" i="5"/>
  <c r="H135" i="5"/>
  <c r="H136" i="5"/>
  <c r="H137" i="5"/>
  <c r="H138" i="5"/>
  <c r="N119" i="8" s="1"/>
  <c r="H129" i="5"/>
  <c r="G130" i="5"/>
  <c r="G131" i="5"/>
  <c r="G132" i="5"/>
  <c r="G133" i="5"/>
  <c r="G134" i="5"/>
  <c r="G135" i="5"/>
  <c r="G136" i="5"/>
  <c r="G137" i="5"/>
  <c r="G138" i="5"/>
  <c r="N75" i="8" s="1"/>
  <c r="G129" i="5"/>
  <c r="H116" i="5"/>
  <c r="H117" i="5"/>
  <c r="H118" i="5"/>
  <c r="H119" i="5"/>
  <c r="H120" i="5"/>
  <c r="H121" i="5"/>
  <c r="H122" i="5"/>
  <c r="H123" i="5"/>
  <c r="H124" i="5"/>
  <c r="I119" i="8" s="1"/>
  <c r="I140" i="8" s="1"/>
  <c r="H115" i="5"/>
  <c r="G118" i="5"/>
  <c r="G119" i="5"/>
  <c r="G120" i="5"/>
  <c r="G121" i="5"/>
  <c r="G122" i="5"/>
  <c r="G123" i="5"/>
  <c r="G124" i="5"/>
  <c r="I75" i="8" s="1"/>
  <c r="G116" i="5"/>
  <c r="G117" i="5"/>
  <c r="G115" i="5"/>
  <c r="G132" i="8"/>
  <c r="G78" i="8"/>
  <c r="F101" i="8"/>
  <c r="F102" i="8"/>
  <c r="F103" i="8"/>
  <c r="F104" i="8"/>
  <c r="F105" i="8"/>
  <c r="F106" i="8"/>
  <c r="F107" i="8"/>
  <c r="F108" i="8"/>
  <c r="F109" i="8"/>
  <c r="F110" i="8"/>
  <c r="F111" i="8"/>
  <c r="F112" i="8"/>
  <c r="F100" i="8"/>
  <c r="E27" i="8"/>
  <c r="E26" i="8"/>
  <c r="F80" i="8"/>
  <c r="F81" i="8"/>
  <c r="F82" i="8"/>
  <c r="F83" i="8"/>
  <c r="F84" i="8"/>
  <c r="F85" i="8"/>
  <c r="F86" i="8"/>
  <c r="F87" i="8"/>
  <c r="F88" i="8"/>
  <c r="F89" i="8"/>
  <c r="F90" i="8"/>
  <c r="F91" i="8"/>
  <c r="F79" i="8"/>
  <c r="I101" i="8" l="1"/>
  <c r="Q101" i="8"/>
  <c r="Y101" i="8"/>
  <c r="J102" i="8"/>
  <c r="R102" i="8"/>
  <c r="Z102" i="8"/>
  <c r="K103" i="8"/>
  <c r="S103" i="8"/>
  <c r="AA103" i="8"/>
  <c r="L104" i="8"/>
  <c r="T104" i="8"/>
  <c r="AB104" i="8"/>
  <c r="M105" i="8"/>
  <c r="U105" i="8"/>
  <c r="AC105" i="8"/>
  <c r="N106" i="8"/>
  <c r="V106" i="8"/>
  <c r="AD106" i="8"/>
  <c r="O107" i="8"/>
  <c r="W107" i="8"/>
  <c r="AE107" i="8"/>
  <c r="P108" i="8"/>
  <c r="X108" i="8"/>
  <c r="I109" i="8"/>
  <c r="Q109" i="8"/>
  <c r="Y109" i="8"/>
  <c r="J110" i="8"/>
  <c r="R110" i="8"/>
  <c r="Z110" i="8"/>
  <c r="K111" i="8"/>
  <c r="S111" i="8"/>
  <c r="AA111" i="8"/>
  <c r="L112" i="8"/>
  <c r="T112" i="8"/>
  <c r="AB112" i="8"/>
  <c r="N100" i="8"/>
  <c r="V100" i="8"/>
  <c r="AD100" i="8"/>
  <c r="J101" i="8"/>
  <c r="R101" i="8"/>
  <c r="Z101" i="8"/>
  <c r="K102" i="8"/>
  <c r="S102" i="8"/>
  <c r="AA102" i="8"/>
  <c r="L103" i="8"/>
  <c r="T103" i="8"/>
  <c r="AB103" i="8"/>
  <c r="M104" i="8"/>
  <c r="U104" i="8"/>
  <c r="AC104" i="8"/>
  <c r="N105" i="8"/>
  <c r="V105" i="8"/>
  <c r="AD105" i="8"/>
  <c r="O106" i="8"/>
  <c r="W106" i="8"/>
  <c r="AE106" i="8"/>
  <c r="P107" i="8"/>
  <c r="X107" i="8"/>
  <c r="I108" i="8"/>
  <c r="Q108" i="8"/>
  <c r="Y108" i="8"/>
  <c r="J109" i="8"/>
  <c r="R109" i="8"/>
  <c r="Z109" i="8"/>
  <c r="K110" i="8"/>
  <c r="S110" i="8"/>
  <c r="AA110" i="8"/>
  <c r="L111" i="8"/>
  <c r="T111" i="8"/>
  <c r="AB111" i="8"/>
  <c r="M112" i="8"/>
  <c r="U112" i="8"/>
  <c r="AC112" i="8"/>
  <c r="O100" i="8"/>
  <c r="W100" i="8"/>
  <c r="AE100" i="8"/>
  <c r="K101" i="8"/>
  <c r="S101" i="8"/>
  <c r="AA101" i="8"/>
  <c r="L102" i="8"/>
  <c r="T102" i="8"/>
  <c r="AB102" i="8"/>
  <c r="M103" i="8"/>
  <c r="U103" i="8"/>
  <c r="AC103" i="8"/>
  <c r="N104" i="8"/>
  <c r="V104" i="8"/>
  <c r="AD104" i="8"/>
  <c r="O105" i="8"/>
  <c r="W105" i="8"/>
  <c r="AE105" i="8"/>
  <c r="P106" i="8"/>
  <c r="X106" i="8"/>
  <c r="I107" i="8"/>
  <c r="Q107" i="8"/>
  <c r="Y107" i="8"/>
  <c r="J108" i="8"/>
  <c r="R108" i="8"/>
  <c r="Z108" i="8"/>
  <c r="K109" i="8"/>
  <c r="S109" i="8"/>
  <c r="AA109" i="8"/>
  <c r="L110" i="8"/>
  <c r="T110" i="8"/>
  <c r="AB110" i="8"/>
  <c r="M111" i="8"/>
  <c r="U111" i="8"/>
  <c r="AC111" i="8"/>
  <c r="N112" i="8"/>
  <c r="V112" i="8"/>
  <c r="AD112" i="8"/>
  <c r="P100" i="8"/>
  <c r="X100" i="8"/>
  <c r="I100" i="8"/>
  <c r="L101" i="8"/>
  <c r="T101" i="8"/>
  <c r="AB101" i="8"/>
  <c r="M102" i="8"/>
  <c r="U102" i="8"/>
  <c r="AC102" i="8"/>
  <c r="N103" i="8"/>
  <c r="V103" i="8"/>
  <c r="AD103" i="8"/>
  <c r="O104" i="8"/>
  <c r="W104" i="8"/>
  <c r="AE104" i="8"/>
  <c r="P105" i="8"/>
  <c r="X105" i="8"/>
  <c r="I106" i="8"/>
  <c r="Q106" i="8"/>
  <c r="Y106" i="8"/>
  <c r="J107" i="8"/>
  <c r="R107" i="8"/>
  <c r="Z107" i="8"/>
  <c r="K108" i="8"/>
  <c r="S108" i="8"/>
  <c r="AA108" i="8"/>
  <c r="L109" i="8"/>
  <c r="T109" i="8"/>
  <c r="AB109" i="8"/>
  <c r="M110" i="8"/>
  <c r="U110" i="8"/>
  <c r="AC110" i="8"/>
  <c r="N111" i="8"/>
  <c r="V111" i="8"/>
  <c r="AD111" i="8"/>
  <c r="O112" i="8"/>
  <c r="W112" i="8"/>
  <c r="AE112" i="8"/>
  <c r="Q100" i="8"/>
  <c r="Y100" i="8"/>
  <c r="M101" i="8"/>
  <c r="U101" i="8"/>
  <c r="AC101" i="8"/>
  <c r="N102" i="8"/>
  <c r="V102" i="8"/>
  <c r="AD102" i="8"/>
  <c r="O103" i="8"/>
  <c r="W103" i="8"/>
  <c r="AE103" i="8"/>
  <c r="P104" i="8"/>
  <c r="X104" i="8"/>
  <c r="I105" i="8"/>
  <c r="Q105" i="8"/>
  <c r="Y105" i="8"/>
  <c r="J106" i="8"/>
  <c r="R106" i="8"/>
  <c r="Z106" i="8"/>
  <c r="K107" i="8"/>
  <c r="S107" i="8"/>
  <c r="AA107" i="8"/>
  <c r="L108" i="8"/>
  <c r="T108" i="8"/>
  <c r="AB108" i="8"/>
  <c r="M109" i="8"/>
  <c r="U109" i="8"/>
  <c r="AC109" i="8"/>
  <c r="N110" i="8"/>
  <c r="V110" i="8"/>
  <c r="AD110" i="8"/>
  <c r="O111" i="8"/>
  <c r="W111" i="8"/>
  <c r="AE111" i="8"/>
  <c r="P112" i="8"/>
  <c r="X112" i="8"/>
  <c r="J100" i="8"/>
  <c r="R100" i="8"/>
  <c r="Z100" i="8"/>
  <c r="P101" i="8"/>
  <c r="X101" i="8"/>
  <c r="I102" i="8"/>
  <c r="Q102" i="8"/>
  <c r="Y102" i="8"/>
  <c r="J103" i="8"/>
  <c r="R103" i="8"/>
  <c r="Z103" i="8"/>
  <c r="K104" i="8"/>
  <c r="S104" i="8"/>
  <c r="AA104" i="8"/>
  <c r="L105" i="8"/>
  <c r="T105" i="8"/>
  <c r="AB105" i="8"/>
  <c r="M106" i="8"/>
  <c r="U106" i="8"/>
  <c r="AC106" i="8"/>
  <c r="N107" i="8"/>
  <c r="V107" i="8"/>
  <c r="AD107" i="8"/>
  <c r="O108" i="8"/>
  <c r="W108" i="8"/>
  <c r="AE108" i="8"/>
  <c r="P109" i="8"/>
  <c r="X109" i="8"/>
  <c r="I110" i="8"/>
  <c r="Q110" i="8"/>
  <c r="Y110" i="8"/>
  <c r="J111" i="8"/>
  <c r="R111" i="8"/>
  <c r="Z111" i="8"/>
  <c r="K112" i="8"/>
  <c r="S112" i="8"/>
  <c r="AA112" i="8"/>
  <c r="M100" i="8"/>
  <c r="U100" i="8"/>
  <c r="AC100" i="8"/>
  <c r="N101" i="8"/>
  <c r="W102" i="8"/>
  <c r="I104" i="8"/>
  <c r="R105" i="8"/>
  <c r="AA106" i="8"/>
  <c r="M108" i="8"/>
  <c r="V109" i="8"/>
  <c r="AE110" i="8"/>
  <c r="Q112" i="8"/>
  <c r="AA100" i="8"/>
  <c r="N109" i="8"/>
  <c r="O101" i="8"/>
  <c r="X102" i="8"/>
  <c r="J104" i="8"/>
  <c r="S105" i="8"/>
  <c r="AB106" i="8"/>
  <c r="N108" i="8"/>
  <c r="W109" i="8"/>
  <c r="I111" i="8"/>
  <c r="R112" i="8"/>
  <c r="AB100" i="8"/>
  <c r="W110" i="8"/>
  <c r="V101" i="8"/>
  <c r="AE102" i="8"/>
  <c r="Q104" i="8"/>
  <c r="Z105" i="8"/>
  <c r="L107" i="8"/>
  <c r="U108" i="8"/>
  <c r="AD109" i="8"/>
  <c r="P111" i="8"/>
  <c r="Y112" i="8"/>
  <c r="S106" i="8"/>
  <c r="W101" i="8"/>
  <c r="I103" i="8"/>
  <c r="R104" i="8"/>
  <c r="AA105" i="8"/>
  <c r="M107" i="8"/>
  <c r="V108" i="8"/>
  <c r="AE109" i="8"/>
  <c r="Q111" i="8"/>
  <c r="Z112" i="8"/>
  <c r="O102" i="8"/>
  <c r="S100" i="8"/>
  <c r="AD101" i="8"/>
  <c r="P103" i="8"/>
  <c r="Y104" i="8"/>
  <c r="K106" i="8"/>
  <c r="T107" i="8"/>
  <c r="AC108" i="8"/>
  <c r="O110" i="8"/>
  <c r="X111" i="8"/>
  <c r="K100" i="8"/>
  <c r="J105" i="8"/>
  <c r="AE101" i="8"/>
  <c r="Q103" i="8"/>
  <c r="Z104" i="8"/>
  <c r="L106" i="8"/>
  <c r="U107" i="8"/>
  <c r="AD108" i="8"/>
  <c r="P110" i="8"/>
  <c r="Y111" i="8"/>
  <c r="L100" i="8"/>
  <c r="X103" i="8"/>
  <c r="I112" i="8"/>
  <c r="P102" i="8"/>
  <c r="Y103" i="8"/>
  <c r="K105" i="8"/>
  <c r="T106" i="8"/>
  <c r="AC107" i="8"/>
  <c r="O109" i="8"/>
  <c r="X110" i="8"/>
  <c r="J112" i="8"/>
  <c r="T100" i="8"/>
  <c r="AB107" i="8"/>
  <c r="F92" i="8"/>
  <c r="F69" i="8"/>
  <c r="F48" i="8"/>
  <c r="F71" i="8"/>
  <c r="F50" i="8"/>
  <c r="F70" i="8"/>
  <c r="F49" i="8"/>
  <c r="J82" i="8"/>
  <c r="O147" i="8"/>
  <c r="W147" i="8"/>
  <c r="AE147" i="8"/>
  <c r="O140" i="8"/>
  <c r="W140" i="8"/>
  <c r="AE140" i="8"/>
  <c r="M132" i="8"/>
  <c r="U132" i="8"/>
  <c r="AC132" i="8"/>
  <c r="N125" i="8"/>
  <c r="V125" i="8"/>
  <c r="AD125" i="8"/>
  <c r="P147" i="8"/>
  <c r="X147" i="8"/>
  <c r="I147" i="8"/>
  <c r="P140" i="8"/>
  <c r="X140" i="8"/>
  <c r="N132" i="8"/>
  <c r="V132" i="8"/>
  <c r="AD132" i="8"/>
  <c r="O125" i="8"/>
  <c r="W125" i="8"/>
  <c r="AE125" i="8"/>
  <c r="AC125" i="8"/>
  <c r="Q147" i="8"/>
  <c r="Y147" i="8"/>
  <c r="Q140" i="8"/>
  <c r="Y140" i="8"/>
  <c r="O132" i="8"/>
  <c r="W132" i="8"/>
  <c r="AE132" i="8"/>
  <c r="P125" i="8"/>
  <c r="X125" i="8"/>
  <c r="I125" i="8"/>
  <c r="J147" i="8"/>
  <c r="R147" i="8"/>
  <c r="Z147" i="8"/>
  <c r="J140" i="8"/>
  <c r="R140" i="8"/>
  <c r="Z140" i="8"/>
  <c r="P132" i="8"/>
  <c r="X132" i="8"/>
  <c r="I132" i="8"/>
  <c r="Q125" i="8"/>
  <c r="Y125" i="8"/>
  <c r="G125" i="8"/>
  <c r="K147" i="8"/>
  <c r="S147" i="8"/>
  <c r="AA147" i="8"/>
  <c r="G147" i="8"/>
  <c r="K140" i="8"/>
  <c r="S140" i="8"/>
  <c r="AA140" i="8"/>
  <c r="G140" i="8"/>
  <c r="Q132" i="8"/>
  <c r="Y132" i="8"/>
  <c r="J125" i="8"/>
  <c r="R125" i="8"/>
  <c r="Z125" i="8"/>
  <c r="T125" i="8"/>
  <c r="L147" i="8"/>
  <c r="T147" i="8"/>
  <c r="AB147" i="8"/>
  <c r="L140" i="8"/>
  <c r="T140" i="8"/>
  <c r="AB140" i="8"/>
  <c r="J132" i="8"/>
  <c r="R132" i="8"/>
  <c r="Z132" i="8"/>
  <c r="K125" i="8"/>
  <c r="S125" i="8"/>
  <c r="AA125" i="8"/>
  <c r="AB125" i="8"/>
  <c r="M125" i="8"/>
  <c r="M147" i="8"/>
  <c r="U147" i="8"/>
  <c r="AC147" i="8"/>
  <c r="M140" i="8"/>
  <c r="U140" i="8"/>
  <c r="AC140" i="8"/>
  <c r="K132" i="8"/>
  <c r="S132" i="8"/>
  <c r="AA132" i="8"/>
  <c r="L125" i="8"/>
  <c r="N147" i="8"/>
  <c r="V147" i="8"/>
  <c r="AD147" i="8"/>
  <c r="N140" i="8"/>
  <c r="V140" i="8"/>
  <c r="AD140" i="8"/>
  <c r="L132" i="8"/>
  <c r="T132" i="8"/>
  <c r="AB132" i="8"/>
  <c r="U125" i="8"/>
  <c r="L149" i="8"/>
  <c r="T149" i="8"/>
  <c r="AB149" i="8"/>
  <c r="N148" i="8"/>
  <c r="V148" i="8"/>
  <c r="AD148" i="8"/>
  <c r="L142" i="8"/>
  <c r="T142" i="8"/>
  <c r="AB142" i="8"/>
  <c r="N141" i="8"/>
  <c r="V141" i="8"/>
  <c r="AD141" i="8"/>
  <c r="J134" i="8"/>
  <c r="R134" i="8"/>
  <c r="Z134" i="8"/>
  <c r="L133" i="8"/>
  <c r="T133" i="8"/>
  <c r="AB133" i="8"/>
  <c r="K127" i="8"/>
  <c r="S127" i="8"/>
  <c r="AA127" i="8"/>
  <c r="M126" i="8"/>
  <c r="U126" i="8"/>
  <c r="AC126" i="8"/>
  <c r="M149" i="8"/>
  <c r="U149" i="8"/>
  <c r="AC149" i="8"/>
  <c r="O148" i="8"/>
  <c r="W148" i="8"/>
  <c r="AE148" i="8"/>
  <c r="M142" i="8"/>
  <c r="U142" i="8"/>
  <c r="AC142" i="8"/>
  <c r="O141" i="8"/>
  <c r="W141" i="8"/>
  <c r="AE141" i="8"/>
  <c r="K134" i="8"/>
  <c r="S134" i="8"/>
  <c r="AA134" i="8"/>
  <c r="M133" i="8"/>
  <c r="U133" i="8"/>
  <c r="AC133" i="8"/>
  <c r="L127" i="8"/>
  <c r="T127" i="8"/>
  <c r="AB127" i="8"/>
  <c r="N126" i="8"/>
  <c r="V126" i="8"/>
  <c r="AD126" i="8"/>
  <c r="N149" i="8"/>
  <c r="V149" i="8"/>
  <c r="AD149" i="8"/>
  <c r="P148" i="8"/>
  <c r="X148" i="8"/>
  <c r="I148" i="8"/>
  <c r="G149" i="8"/>
  <c r="N142" i="8"/>
  <c r="V142" i="8"/>
  <c r="AD142" i="8"/>
  <c r="P141" i="8"/>
  <c r="X141" i="8"/>
  <c r="I141" i="8"/>
  <c r="G142" i="8"/>
  <c r="L134" i="8"/>
  <c r="T134" i="8"/>
  <c r="AB134" i="8"/>
  <c r="N133" i="8"/>
  <c r="V133" i="8"/>
  <c r="AD133" i="8"/>
  <c r="M127" i="8"/>
  <c r="U127" i="8"/>
  <c r="AC127" i="8"/>
  <c r="O126" i="8"/>
  <c r="W126" i="8"/>
  <c r="AE126" i="8"/>
  <c r="O149" i="8"/>
  <c r="W149" i="8"/>
  <c r="AE149" i="8"/>
  <c r="Q148" i="8"/>
  <c r="Y148" i="8"/>
  <c r="G148" i="8"/>
  <c r="O142" i="8"/>
  <c r="W142" i="8"/>
  <c r="AE142" i="8"/>
  <c r="Q141" i="8"/>
  <c r="Y141" i="8"/>
  <c r="G141" i="8"/>
  <c r="M134" i="8"/>
  <c r="U134" i="8"/>
  <c r="AC134" i="8"/>
  <c r="O133" i="8"/>
  <c r="W133" i="8"/>
  <c r="AE133" i="8"/>
  <c r="N127" i="8"/>
  <c r="V127" i="8"/>
  <c r="AD127" i="8"/>
  <c r="P126" i="8"/>
  <c r="X126" i="8"/>
  <c r="I126" i="8"/>
  <c r="P149" i="8"/>
  <c r="X149" i="8"/>
  <c r="J148" i="8"/>
  <c r="R148" i="8"/>
  <c r="Z148" i="8"/>
  <c r="P142" i="8"/>
  <c r="X142" i="8"/>
  <c r="J141" i="8"/>
  <c r="R141" i="8"/>
  <c r="Z141" i="8"/>
  <c r="N134" i="8"/>
  <c r="V134" i="8"/>
  <c r="AD134" i="8"/>
  <c r="P133" i="8"/>
  <c r="X133" i="8"/>
  <c r="I133" i="8"/>
  <c r="G127" i="8"/>
  <c r="O127" i="8"/>
  <c r="W127" i="8"/>
  <c r="AE127" i="8"/>
  <c r="Q126" i="8"/>
  <c r="Y126" i="8"/>
  <c r="AB126" i="8"/>
  <c r="I149" i="8"/>
  <c r="Q149" i="8"/>
  <c r="Y149" i="8"/>
  <c r="K148" i="8"/>
  <c r="S148" i="8"/>
  <c r="AA148" i="8"/>
  <c r="I142" i="8"/>
  <c r="Q142" i="8"/>
  <c r="Y142" i="8"/>
  <c r="K141" i="8"/>
  <c r="S141" i="8"/>
  <c r="AA141" i="8"/>
  <c r="G134" i="8"/>
  <c r="O134" i="8"/>
  <c r="W134" i="8"/>
  <c r="AE134" i="8"/>
  <c r="Q133" i="8"/>
  <c r="Y133" i="8"/>
  <c r="G126" i="8"/>
  <c r="P127" i="8"/>
  <c r="X127" i="8"/>
  <c r="J126" i="8"/>
  <c r="R126" i="8"/>
  <c r="Z126" i="8"/>
  <c r="J149" i="8"/>
  <c r="R149" i="8"/>
  <c r="Z149" i="8"/>
  <c r="L148" i="8"/>
  <c r="T148" i="8"/>
  <c r="AB148" i="8"/>
  <c r="J142" i="8"/>
  <c r="R142" i="8"/>
  <c r="Z142" i="8"/>
  <c r="L141" i="8"/>
  <c r="T141" i="8"/>
  <c r="AB141" i="8"/>
  <c r="G133" i="8"/>
  <c r="P134" i="8"/>
  <c r="X134" i="8"/>
  <c r="J133" i="8"/>
  <c r="R133" i="8"/>
  <c r="Z133" i="8"/>
  <c r="I127" i="8"/>
  <c r="Q127" i="8"/>
  <c r="Y127" i="8"/>
  <c r="K126" i="8"/>
  <c r="S126" i="8"/>
  <c r="AA126" i="8"/>
  <c r="T126" i="8"/>
  <c r="K149" i="8"/>
  <c r="S149" i="8"/>
  <c r="AA149" i="8"/>
  <c r="M148" i="8"/>
  <c r="U148" i="8"/>
  <c r="AC148" i="8"/>
  <c r="K142" i="8"/>
  <c r="S142" i="8"/>
  <c r="AA142" i="8"/>
  <c r="M141" i="8"/>
  <c r="U141" i="8"/>
  <c r="AC141" i="8"/>
  <c r="I134" i="8"/>
  <c r="Q134" i="8"/>
  <c r="Y134" i="8"/>
  <c r="K133" i="8"/>
  <c r="S133" i="8"/>
  <c r="AA133" i="8"/>
  <c r="J127" i="8"/>
  <c r="R127" i="8"/>
  <c r="Z127" i="8"/>
  <c r="L126" i="8"/>
  <c r="F147" i="8"/>
  <c r="F142" i="8"/>
  <c r="O86" i="8"/>
  <c r="AA84" i="8"/>
  <c r="S83" i="8"/>
  <c r="I84" i="8"/>
  <c r="W90" i="8"/>
  <c r="O89" i="8"/>
  <c r="M89" i="8"/>
  <c r="Q83" i="8"/>
  <c r="AA87" i="8"/>
  <c r="Y87" i="8"/>
  <c r="G103" i="8"/>
  <c r="I86" i="8"/>
  <c r="Q86" i="8"/>
  <c r="G105" i="8"/>
  <c r="Y90" i="8"/>
  <c r="AC84" i="8"/>
  <c r="AA91" i="8"/>
  <c r="Q90" i="8"/>
  <c r="AC88" i="8"/>
  <c r="S87" i="8"/>
  <c r="AE85" i="8"/>
  <c r="U84" i="8"/>
  <c r="K83" i="8"/>
  <c r="G112" i="8"/>
  <c r="G104" i="8"/>
  <c r="Y91" i="8"/>
  <c r="O90" i="8"/>
  <c r="AA88" i="8"/>
  <c r="Q87" i="8"/>
  <c r="AC85" i="8"/>
  <c r="S84" i="8"/>
  <c r="AE82" i="8"/>
  <c r="G111" i="8"/>
  <c r="G82" i="8"/>
  <c r="S91" i="8"/>
  <c r="AE89" i="8"/>
  <c r="U88" i="8"/>
  <c r="K87" i="8"/>
  <c r="W85" i="8"/>
  <c r="M84" i="8"/>
  <c r="Y82" i="8"/>
  <c r="G110" i="8"/>
  <c r="G90" i="8"/>
  <c r="Q91" i="8"/>
  <c r="AC89" i="8"/>
  <c r="S88" i="8"/>
  <c r="AE86" i="8"/>
  <c r="U85" i="8"/>
  <c r="K84" i="8"/>
  <c r="W82" i="8"/>
  <c r="G109" i="8"/>
  <c r="G84" i="8"/>
  <c r="K91" i="8"/>
  <c r="W89" i="8"/>
  <c r="M88" i="8"/>
  <c r="Y86" i="8"/>
  <c r="O85" i="8"/>
  <c r="AA83" i="8"/>
  <c r="Q82" i="8"/>
  <c r="G108" i="8"/>
  <c r="I82" i="8"/>
  <c r="AE90" i="8"/>
  <c r="U89" i="8"/>
  <c r="K88" i="8"/>
  <c r="W86" i="8"/>
  <c r="M85" i="8"/>
  <c r="Y83" i="8"/>
  <c r="O82" i="8"/>
  <c r="G107" i="8"/>
  <c r="G106" i="8"/>
  <c r="G91" i="8"/>
  <c r="G83" i="8"/>
  <c r="I85" i="8"/>
  <c r="Z91" i="8"/>
  <c r="R91" i="8"/>
  <c r="J91" i="8"/>
  <c r="X90" i="8"/>
  <c r="P90" i="8"/>
  <c r="AD89" i="8"/>
  <c r="V89" i="8"/>
  <c r="N89" i="8"/>
  <c r="AB88" i="8"/>
  <c r="T88" i="8"/>
  <c r="L88" i="8"/>
  <c r="Z87" i="8"/>
  <c r="R87" i="8"/>
  <c r="J87" i="8"/>
  <c r="X86" i="8"/>
  <c r="P86" i="8"/>
  <c r="AD85" i="8"/>
  <c r="V85" i="8"/>
  <c r="N85" i="8"/>
  <c r="AB84" i="8"/>
  <c r="T84" i="8"/>
  <c r="L84" i="8"/>
  <c r="Z83" i="8"/>
  <c r="R83" i="8"/>
  <c r="J83" i="8"/>
  <c r="J93" i="8" s="1"/>
  <c r="X82" i="8"/>
  <c r="P82" i="8"/>
  <c r="G89" i="8"/>
  <c r="I91" i="8"/>
  <c r="I83" i="8"/>
  <c r="X91" i="8"/>
  <c r="P91" i="8"/>
  <c r="AD90" i="8"/>
  <c r="V90" i="8"/>
  <c r="N90" i="8"/>
  <c r="AB89" i="8"/>
  <c r="T89" i="8"/>
  <c r="L89" i="8"/>
  <c r="Z88" i="8"/>
  <c r="R88" i="8"/>
  <c r="J88" i="8"/>
  <c r="X87" i="8"/>
  <c r="P87" i="8"/>
  <c r="AD86" i="8"/>
  <c r="V86" i="8"/>
  <c r="N86" i="8"/>
  <c r="AB85" i="8"/>
  <c r="T85" i="8"/>
  <c r="L85" i="8"/>
  <c r="Z84" i="8"/>
  <c r="R84" i="8"/>
  <c r="J84" i="8"/>
  <c r="X83" i="8"/>
  <c r="P83" i="8"/>
  <c r="AD82" i="8"/>
  <c r="V82" i="8"/>
  <c r="N82" i="8"/>
  <c r="G88" i="8"/>
  <c r="I90" i="8"/>
  <c r="AE91" i="8"/>
  <c r="W91" i="8"/>
  <c r="O91" i="8"/>
  <c r="AC90" i="8"/>
  <c r="U90" i="8"/>
  <c r="M90" i="8"/>
  <c r="AA89" i="8"/>
  <c r="S89" i="8"/>
  <c r="K89" i="8"/>
  <c r="Y88" i="8"/>
  <c r="Q88" i="8"/>
  <c r="AE87" i="8"/>
  <c r="W87" i="8"/>
  <c r="O87" i="8"/>
  <c r="AC86" i="8"/>
  <c r="U86" i="8"/>
  <c r="M86" i="8"/>
  <c r="AA85" i="8"/>
  <c r="S85" i="8"/>
  <c r="K85" i="8"/>
  <c r="Y84" i="8"/>
  <c r="Q84" i="8"/>
  <c r="AE83" i="8"/>
  <c r="W83" i="8"/>
  <c r="W93" i="8" s="1"/>
  <c r="O83" i="8"/>
  <c r="AC82" i="8"/>
  <c r="U82" i="8"/>
  <c r="M82" i="8"/>
  <c r="G87" i="8"/>
  <c r="I89" i="8"/>
  <c r="AD91" i="8"/>
  <c r="V91" i="8"/>
  <c r="N91" i="8"/>
  <c r="AB90" i="8"/>
  <c r="T90" i="8"/>
  <c r="L90" i="8"/>
  <c r="Z89" i="8"/>
  <c r="R89" i="8"/>
  <c r="J89" i="8"/>
  <c r="X88" i="8"/>
  <c r="P88" i="8"/>
  <c r="AD87" i="8"/>
  <c r="V87" i="8"/>
  <c r="N87" i="8"/>
  <c r="AB86" i="8"/>
  <c r="T86" i="8"/>
  <c r="L86" i="8"/>
  <c r="Z85" i="8"/>
  <c r="R85" i="8"/>
  <c r="J85" i="8"/>
  <c r="X84" i="8"/>
  <c r="P84" i="8"/>
  <c r="AD83" i="8"/>
  <c r="V83" i="8"/>
  <c r="N83" i="8"/>
  <c r="AB82" i="8"/>
  <c r="T82" i="8"/>
  <c r="L82" i="8"/>
  <c r="G86" i="8"/>
  <c r="I88" i="8"/>
  <c r="AC91" i="8"/>
  <c r="U91" i="8"/>
  <c r="M91" i="8"/>
  <c r="AA90" i="8"/>
  <c r="S90" i="8"/>
  <c r="K90" i="8"/>
  <c r="Y89" i="8"/>
  <c r="Q89" i="8"/>
  <c r="AE88" i="8"/>
  <c r="W88" i="8"/>
  <c r="O88" i="8"/>
  <c r="AC87" i="8"/>
  <c r="U87" i="8"/>
  <c r="M87" i="8"/>
  <c r="AA86" i="8"/>
  <c r="S86" i="8"/>
  <c r="K86" i="8"/>
  <c r="Y85" i="8"/>
  <c r="Q85" i="8"/>
  <c r="AE84" i="8"/>
  <c r="W84" i="8"/>
  <c r="O84" i="8"/>
  <c r="AC83" i="8"/>
  <c r="U83" i="8"/>
  <c r="M83" i="8"/>
  <c r="AA82" i="8"/>
  <c r="S82" i="8"/>
  <c r="K82" i="8"/>
  <c r="G85" i="8"/>
  <c r="I87" i="8"/>
  <c r="AB91" i="8"/>
  <c r="T91" i="8"/>
  <c r="L91" i="8"/>
  <c r="Z90" i="8"/>
  <c r="R90" i="8"/>
  <c r="J90" i="8"/>
  <c r="X89" i="8"/>
  <c r="P89" i="8"/>
  <c r="AD88" i="8"/>
  <c r="V88" i="8"/>
  <c r="N88" i="8"/>
  <c r="AB87" i="8"/>
  <c r="T87" i="8"/>
  <c r="L87" i="8"/>
  <c r="Z86" i="8"/>
  <c r="R86" i="8"/>
  <c r="J86" i="8"/>
  <c r="X85" i="8"/>
  <c r="P85" i="8"/>
  <c r="AD84" i="8"/>
  <c r="V84" i="8"/>
  <c r="N84" i="8"/>
  <c r="AB83" i="8"/>
  <c r="T83" i="8"/>
  <c r="L83" i="8"/>
  <c r="Z82" i="8"/>
  <c r="Z93" i="8" s="1"/>
  <c r="R82" i="8"/>
  <c r="R93" i="8" s="1"/>
  <c r="U79" i="8"/>
  <c r="I81" i="8"/>
  <c r="G79" i="8"/>
  <c r="M79" i="8"/>
  <c r="X80" i="8"/>
  <c r="Q81" i="8"/>
  <c r="Q79" i="8"/>
  <c r="P80" i="8"/>
  <c r="G100" i="8"/>
  <c r="G80" i="8"/>
  <c r="AC81" i="8"/>
  <c r="AC79" i="8"/>
  <c r="Y81" i="8"/>
  <c r="Y79" i="8"/>
  <c r="U81" i="8"/>
  <c r="I79" i="8"/>
  <c r="X79" i="8"/>
  <c r="P79" i="8"/>
  <c r="AB81" i="8"/>
  <c r="T81" i="8"/>
  <c r="L81" i="8"/>
  <c r="AA80" i="8"/>
  <c r="S80" i="8"/>
  <c r="K80" i="8"/>
  <c r="AE79" i="8"/>
  <c r="W79" i="8"/>
  <c r="O79" i="8"/>
  <c r="AA81" i="8"/>
  <c r="S81" i="8"/>
  <c r="K81" i="8"/>
  <c r="Z80" i="8"/>
  <c r="R80" i="8"/>
  <c r="J80" i="8"/>
  <c r="AD79" i="8"/>
  <c r="V79" i="8"/>
  <c r="N79" i="8"/>
  <c r="Z81" i="8"/>
  <c r="R81" i="8"/>
  <c r="J81" i="8"/>
  <c r="Y80" i="8"/>
  <c r="Q80" i="8"/>
  <c r="I80" i="8"/>
  <c r="AB79" i="8"/>
  <c r="T79" i="8"/>
  <c r="L79" i="8"/>
  <c r="X81" i="8"/>
  <c r="P81" i="8"/>
  <c r="AE80" i="8"/>
  <c r="W80" i="8"/>
  <c r="O80" i="8"/>
  <c r="AA79" i="8"/>
  <c r="S79" i="8"/>
  <c r="K79" i="8"/>
  <c r="AE81" i="8"/>
  <c r="W81" i="8"/>
  <c r="O81" i="8"/>
  <c r="AD80" i="8"/>
  <c r="V80" i="8"/>
  <c r="N80" i="8"/>
  <c r="G81" i="8"/>
  <c r="Z79" i="8"/>
  <c r="R79" i="8"/>
  <c r="J79" i="8"/>
  <c r="AD81" i="8"/>
  <c r="V81" i="8"/>
  <c r="N81" i="8"/>
  <c r="AC80" i="8"/>
  <c r="U80" i="8"/>
  <c r="M80" i="8"/>
  <c r="G102" i="8"/>
  <c r="M81" i="8"/>
  <c r="AB80" i="8"/>
  <c r="T80" i="8"/>
  <c r="L80" i="8"/>
  <c r="G101" i="8"/>
  <c r="F148" i="8"/>
  <c r="F132" i="8"/>
  <c r="F149" i="8"/>
  <c r="F133" i="8"/>
  <c r="F134" i="8"/>
  <c r="F140" i="8"/>
  <c r="F141" i="8"/>
  <c r="F126" i="8"/>
  <c r="F125" i="8"/>
  <c r="F127" i="8"/>
  <c r="F114" i="8"/>
  <c r="F113" i="8"/>
  <c r="F93" i="8"/>
  <c r="F26" i="8"/>
  <c r="F25" i="8"/>
  <c r="F94" i="8"/>
  <c r="F115" i="8"/>
  <c r="F116" i="8"/>
  <c r="F95" i="8"/>
  <c r="G70" i="8" l="1"/>
  <c r="G50" i="8"/>
  <c r="G48" i="8"/>
  <c r="G69" i="8"/>
  <c r="G49" i="8"/>
  <c r="G51" i="8" s="1"/>
  <c r="G71" i="8"/>
  <c r="I51" i="8"/>
  <c r="Y51" i="8"/>
  <c r="Q51" i="8"/>
  <c r="AC51" i="8"/>
  <c r="U51" i="8"/>
  <c r="M51" i="8"/>
  <c r="AB51" i="8"/>
  <c r="T51" i="8"/>
  <c r="L51" i="8"/>
  <c r="AA51" i="8"/>
  <c r="S51" i="8"/>
  <c r="K51" i="8"/>
  <c r="AD51" i="8"/>
  <c r="N51" i="8"/>
  <c r="Z51" i="8"/>
  <c r="J51" i="8"/>
  <c r="X51" i="8"/>
  <c r="W51" i="8"/>
  <c r="V51" i="8"/>
  <c r="P51" i="8"/>
  <c r="AE51" i="8"/>
  <c r="O51" i="8"/>
  <c r="AE72" i="8"/>
  <c r="W72" i="8"/>
  <c r="O72" i="8"/>
  <c r="AD72" i="8"/>
  <c r="V72" i="8"/>
  <c r="N72" i="8"/>
  <c r="AC72" i="8"/>
  <c r="U72" i="8"/>
  <c r="M72" i="8"/>
  <c r="AB72" i="8"/>
  <c r="T72" i="8"/>
  <c r="L72" i="8"/>
  <c r="AA72" i="8"/>
  <c r="S72" i="8"/>
  <c r="K72" i="8"/>
  <c r="Z72" i="8"/>
  <c r="R72" i="8"/>
  <c r="J72" i="8"/>
  <c r="Y72" i="8"/>
  <c r="Q72" i="8"/>
  <c r="I72" i="8"/>
  <c r="X72" i="8"/>
  <c r="P72" i="8"/>
  <c r="R51" i="8"/>
  <c r="V114" i="8"/>
  <c r="AB92" i="8"/>
  <c r="K93" i="8"/>
  <c r="AC92" i="8"/>
  <c r="G114" i="8"/>
  <c r="S93" i="8"/>
  <c r="Q93" i="8"/>
  <c r="AA114" i="8"/>
  <c r="I93" i="8"/>
  <c r="S114" i="8"/>
  <c r="M114" i="8"/>
  <c r="X93" i="8"/>
  <c r="T114" i="8"/>
  <c r="AA93" i="8"/>
  <c r="AE93" i="8"/>
  <c r="X113" i="8"/>
  <c r="K92" i="8"/>
  <c r="G93" i="8"/>
  <c r="AE114" i="8"/>
  <c r="Q114" i="8"/>
  <c r="M93" i="8"/>
  <c r="AD93" i="8"/>
  <c r="Z114" i="8"/>
  <c r="O93" i="8"/>
  <c r="P114" i="8"/>
  <c r="K114" i="8"/>
  <c r="P93" i="8"/>
  <c r="V93" i="8"/>
  <c r="Y93" i="8"/>
  <c r="O94" i="8"/>
  <c r="L93" i="8"/>
  <c r="AC93" i="8"/>
  <c r="AA92" i="8"/>
  <c r="N114" i="8"/>
  <c r="AA94" i="8"/>
  <c r="Y94" i="8"/>
  <c r="G115" i="8"/>
  <c r="O113" i="8"/>
  <c r="S113" i="8"/>
  <c r="I92" i="8"/>
  <c r="Z113" i="8"/>
  <c r="G92" i="8"/>
  <c r="W92" i="8"/>
  <c r="U93" i="8"/>
  <c r="V94" i="8"/>
  <c r="T94" i="8"/>
  <c r="AC114" i="8"/>
  <c r="AB93" i="8"/>
  <c r="P94" i="8"/>
  <c r="N94" i="8"/>
  <c r="M94" i="8"/>
  <c r="AE94" i="8"/>
  <c r="J94" i="8"/>
  <c r="AB94" i="8"/>
  <c r="M92" i="8"/>
  <c r="Q113" i="8"/>
  <c r="G113" i="8"/>
  <c r="AD113" i="8"/>
  <c r="Y92" i="8"/>
  <c r="L113" i="8"/>
  <c r="AC113" i="8"/>
  <c r="P115" i="8"/>
  <c r="Y113" i="8"/>
  <c r="J113" i="8"/>
  <c r="AB114" i="8"/>
  <c r="W115" i="8"/>
  <c r="R92" i="8"/>
  <c r="I113" i="8"/>
  <c r="AB115" i="8"/>
  <c r="U92" i="8"/>
  <c r="J92" i="8"/>
  <c r="Y114" i="8"/>
  <c r="O92" i="8"/>
  <c r="L92" i="8"/>
  <c r="S92" i="8"/>
  <c r="U114" i="8"/>
  <c r="X92" i="8"/>
  <c r="AD114" i="8"/>
  <c r="W113" i="8"/>
  <c r="Z115" i="8"/>
  <c r="AE92" i="8"/>
  <c r="AA113" i="8"/>
  <c r="Q115" i="8"/>
  <c r="AE113" i="8"/>
  <c r="M113" i="8"/>
  <c r="X114" i="8"/>
  <c r="S115" i="8"/>
  <c r="N115" i="8"/>
  <c r="N92" i="8"/>
  <c r="P92" i="8"/>
  <c r="Q92" i="8"/>
  <c r="AC115" i="8"/>
  <c r="S94" i="8"/>
  <c r="R94" i="8"/>
  <c r="I114" i="8"/>
  <c r="L94" i="8"/>
  <c r="K94" i="8"/>
  <c r="AC94" i="8"/>
  <c r="T92" i="8"/>
  <c r="AD92" i="8"/>
  <c r="L114" i="8"/>
  <c r="T93" i="8"/>
  <c r="K113" i="8"/>
  <c r="X115" i="8"/>
  <c r="N93" i="8"/>
  <c r="I94" i="8"/>
  <c r="J114" i="8"/>
  <c r="W94" i="8"/>
  <c r="Q94" i="8"/>
  <c r="Y115" i="8"/>
  <c r="L115" i="8"/>
  <c r="X94" i="8"/>
  <c r="AB113" i="8"/>
  <c r="R115" i="8"/>
  <c r="G94" i="8"/>
  <c r="O115" i="8"/>
  <c r="R114" i="8"/>
  <c r="O114" i="8"/>
  <c r="T115" i="8"/>
  <c r="U113" i="8"/>
  <c r="W114" i="8"/>
  <c r="M115" i="8"/>
  <c r="AE115" i="8"/>
  <c r="Z94" i="8"/>
  <c r="U94" i="8"/>
  <c r="V113" i="8"/>
  <c r="AD115" i="8"/>
  <c r="P113" i="8"/>
  <c r="K115" i="8"/>
  <c r="T113" i="8"/>
  <c r="N113" i="8"/>
  <c r="I115" i="8"/>
  <c r="AA115" i="8"/>
  <c r="V115" i="8"/>
  <c r="R113" i="8"/>
  <c r="V92" i="8"/>
  <c r="AD94" i="8"/>
  <c r="Z92" i="8"/>
  <c r="U115" i="8"/>
  <c r="J115" i="8"/>
  <c r="AC135" i="8"/>
  <c r="R135" i="8"/>
  <c r="O135" i="8"/>
  <c r="I135" i="8"/>
  <c r="M135" i="8"/>
  <c r="N135" i="8"/>
  <c r="Y135" i="8"/>
  <c r="X135" i="8"/>
  <c r="W135" i="8"/>
  <c r="R150" i="8"/>
  <c r="S128" i="8"/>
  <c r="AE135" i="8"/>
  <c r="K135" i="8"/>
  <c r="L135" i="8"/>
  <c r="I128" i="8"/>
  <c r="U135" i="8"/>
  <c r="J135" i="8"/>
  <c r="T135" i="8"/>
  <c r="V135" i="8"/>
  <c r="Q135" i="8"/>
  <c r="P135" i="8"/>
  <c r="AD135" i="8"/>
  <c r="G128" i="8"/>
  <c r="AA135" i="8"/>
  <c r="T128" i="8"/>
  <c r="Z135" i="8"/>
  <c r="AB135" i="8"/>
  <c r="W128" i="8"/>
  <c r="AE128" i="8"/>
  <c r="O128" i="8"/>
  <c r="F128" i="8"/>
  <c r="P128" i="8"/>
  <c r="F143" i="8"/>
  <c r="K143" i="8"/>
  <c r="S143" i="8"/>
  <c r="AA143" i="8"/>
  <c r="L143" i="8"/>
  <c r="T143" i="8"/>
  <c r="AB143" i="8"/>
  <c r="M143" i="8"/>
  <c r="U143" i="8"/>
  <c r="AC143" i="8"/>
  <c r="N143" i="8"/>
  <c r="V143" i="8"/>
  <c r="AD143" i="8"/>
  <c r="O143" i="8"/>
  <c r="W143" i="8"/>
  <c r="AE143" i="8"/>
  <c r="P143" i="8"/>
  <c r="X143" i="8"/>
  <c r="I143" i="8"/>
  <c r="Q143" i="8"/>
  <c r="Y143" i="8"/>
  <c r="J143" i="8"/>
  <c r="R143" i="8"/>
  <c r="Z143" i="8"/>
  <c r="J150" i="8"/>
  <c r="V128" i="8"/>
  <c r="O150" i="8"/>
  <c r="L150" i="8"/>
  <c r="S135" i="8"/>
  <c r="Q150" i="8"/>
  <c r="V150" i="8"/>
  <c r="AA150" i="8"/>
  <c r="R128" i="8"/>
  <c r="N128" i="8"/>
  <c r="W150" i="8"/>
  <c r="Z128" i="8"/>
  <c r="F150" i="8"/>
  <c r="AD150" i="8"/>
  <c r="Q128" i="8"/>
  <c r="G135" i="8"/>
  <c r="I150" i="8"/>
  <c r="N150" i="8"/>
  <c r="S150" i="8"/>
  <c r="G150" i="8"/>
  <c r="X128" i="8"/>
  <c r="AB150" i="8"/>
  <c r="T150" i="8"/>
  <c r="AD128" i="8"/>
  <c r="Y150" i="8"/>
  <c r="K128" i="8"/>
  <c r="Y128" i="8"/>
  <c r="L128" i="8"/>
  <c r="M128" i="8"/>
  <c r="F135" i="8"/>
  <c r="X150" i="8"/>
  <c r="AC150" i="8"/>
  <c r="K150" i="8"/>
  <c r="U128" i="8"/>
  <c r="P150" i="8"/>
  <c r="U150" i="8"/>
  <c r="Z150" i="8"/>
  <c r="AB128" i="8"/>
  <c r="AC128" i="8"/>
  <c r="AE150" i="8"/>
  <c r="M150" i="8"/>
  <c r="AA128" i="8"/>
  <c r="G143" i="8"/>
  <c r="J128" i="8"/>
  <c r="F27" i="8"/>
  <c r="F28" i="8" s="1"/>
  <c r="G72" i="8" l="1"/>
  <c r="K95" i="8"/>
  <c r="S116" i="8"/>
  <c r="V116" i="8"/>
  <c r="T95" i="8"/>
  <c r="O95" i="8"/>
  <c r="Z116" i="8"/>
  <c r="AB95" i="8"/>
  <c r="AE95" i="8"/>
  <c r="AA95" i="8"/>
  <c r="I95" i="8"/>
  <c r="AC95" i="8"/>
  <c r="Q95" i="8"/>
  <c r="S95" i="8"/>
  <c r="M95" i="8"/>
  <c r="W95" i="8"/>
  <c r="L95" i="8"/>
  <c r="G116" i="8"/>
  <c r="P95" i="8"/>
  <c r="Y95" i="8"/>
  <c r="AD116" i="8"/>
  <c r="J95" i="8"/>
  <c r="Y116" i="8"/>
  <c r="U95" i="8"/>
  <c r="Z95" i="8"/>
  <c r="AC116" i="8"/>
  <c r="AA116" i="8"/>
  <c r="G95" i="8"/>
  <c r="W116" i="8"/>
  <c r="N95" i="8"/>
  <c r="V95" i="8"/>
  <c r="P116" i="8"/>
  <c r="N116" i="8"/>
  <c r="R116" i="8"/>
  <c r="L116" i="8"/>
  <c r="M116" i="8"/>
  <c r="X95" i="8"/>
  <c r="AB116" i="8"/>
  <c r="U116" i="8"/>
  <c r="AE116" i="8"/>
  <c r="Q116" i="8"/>
  <c r="R95" i="8"/>
  <c r="O116" i="8"/>
  <c r="X116" i="8"/>
  <c r="I116" i="8"/>
  <c r="J116" i="8"/>
  <c r="T116" i="8"/>
  <c r="K116" i="8"/>
  <c r="AD95" i="8"/>
</calcChain>
</file>

<file path=xl/sharedStrings.xml><?xml version="1.0" encoding="utf-8"?>
<sst xmlns="http://schemas.openxmlformats.org/spreadsheetml/2006/main" count="441" uniqueCount="132">
  <si>
    <t>Free Flow</t>
  </si>
  <si>
    <t>c = A + (B/V) + (CV) + DV^2</t>
  </si>
  <si>
    <t>A</t>
  </si>
  <si>
    <t>B</t>
  </si>
  <si>
    <t>C</t>
  </si>
  <si>
    <t>D</t>
  </si>
  <si>
    <t>Car</t>
  </si>
  <si>
    <t>LCV</t>
  </si>
  <si>
    <t>HCV</t>
  </si>
  <si>
    <t>Freeway</t>
  </si>
  <si>
    <t>At grade</t>
  </si>
  <si>
    <t>Stop-start</t>
  </si>
  <si>
    <t>Austroads 2012 (Jul-10 $)</t>
  </si>
  <si>
    <t>c = A + B/V</t>
  </si>
  <si>
    <t>Light Rigid</t>
  </si>
  <si>
    <t>Medium Rigid</t>
  </si>
  <si>
    <t>Heavy Rigid</t>
  </si>
  <si>
    <t>Small Car</t>
  </si>
  <si>
    <t>Medium Car</t>
  </si>
  <si>
    <t>Large Car</t>
  </si>
  <si>
    <t>4 Axle</t>
  </si>
  <si>
    <t>5 Axle</t>
  </si>
  <si>
    <t>6 Axle</t>
  </si>
  <si>
    <t>B Double</t>
  </si>
  <si>
    <t>C0</t>
  </si>
  <si>
    <t>C1</t>
  </si>
  <si>
    <t>C2</t>
  </si>
  <si>
    <t>c =C0+C1V +C2^2</t>
  </si>
  <si>
    <t>Vehicle type</t>
  </si>
  <si>
    <t>Vehicle</t>
  </si>
  <si>
    <t>Courier van utility</t>
  </si>
  <si>
    <t>Courier</t>
  </si>
  <si>
    <t>4WD</t>
  </si>
  <si>
    <t>Vehicle mix</t>
  </si>
  <si>
    <t>Two hour peak</t>
  </si>
  <si>
    <t>Vahicle</t>
  </si>
  <si>
    <t>ATAP PV2 2016 (Jun-13 $)</t>
  </si>
  <si>
    <t>All Day</t>
  </si>
  <si>
    <t>User guide</t>
  </si>
  <si>
    <t>A. User Instructions</t>
  </si>
  <si>
    <t xml:space="preserve">B. Excel tool description: </t>
  </si>
  <si>
    <t>Australian Transport Assessment and Planning PV2 Road Parameter Values (2016)</t>
  </si>
  <si>
    <t>Austroads Guide to Project Evaluation part 4 (2012)</t>
  </si>
  <si>
    <t>C. Functional form of the ATAP urban VOC model (stop-start)</t>
  </si>
  <si>
    <t>E. Functional form of the Austroads urban VOC model</t>
  </si>
  <si>
    <t>D. Functional form of the ATAP urban VOC model (freeway)</t>
  </si>
  <si>
    <t>Standard</t>
  </si>
  <si>
    <t>User input</t>
  </si>
  <si>
    <t>Price year</t>
  </si>
  <si>
    <t>Combination (B Double)</t>
  </si>
  <si>
    <t>Stop-start (all day)</t>
  </si>
  <si>
    <t>Bus</t>
  </si>
  <si>
    <t>TOTAL</t>
  </si>
  <si>
    <t>Freeway (All day)</t>
  </si>
  <si>
    <t>Choose the base price year of the CBA</t>
  </si>
  <si>
    <t>4WD mid-size petrol</t>
  </si>
  <si>
    <t>Bus - heavy bus</t>
  </si>
  <si>
    <t>Other speeds</t>
  </si>
  <si>
    <t>Stop-Start (all day)</t>
  </si>
  <si>
    <t>Freeway (all day)</t>
  </si>
  <si>
    <t>Freeway (Peak)</t>
  </si>
  <si>
    <t>Stop-Start (Peak)</t>
  </si>
  <si>
    <t>Lists</t>
  </si>
  <si>
    <t>Road_L</t>
  </si>
  <si>
    <t>VehicleMix_L</t>
  </si>
  <si>
    <t>VehicleType_L</t>
  </si>
  <si>
    <t>Hundreds</t>
  </si>
  <si>
    <t>Date</t>
  </si>
  <si>
    <t xml:space="preserve">CPI- private motoring </t>
  </si>
  <si>
    <t>2012-13</t>
  </si>
  <si>
    <t>2013-14</t>
  </si>
  <si>
    <t>2014-15</t>
  </si>
  <si>
    <t>2015-16</t>
  </si>
  <si>
    <t>2016-17</t>
  </si>
  <si>
    <t>2017-18</t>
  </si>
  <si>
    <t>2018-19</t>
  </si>
  <si>
    <t>Indexation</t>
  </si>
  <si>
    <t>2009-10</t>
  </si>
  <si>
    <t>2010-11</t>
  </si>
  <si>
    <t>2011-12</t>
  </si>
  <si>
    <t>ATAP</t>
  </si>
  <si>
    <t>Austroads</t>
  </si>
  <si>
    <t>ATAP PV2 2016 (Jun-13 $ base)</t>
  </si>
  <si>
    <t>Austroads 2012 (Jul-10 $ base)</t>
  </si>
  <si>
    <t>Private</t>
  </si>
  <si>
    <t>Commercial</t>
  </si>
  <si>
    <t>ATAP Commercial Indexation factor</t>
  </si>
  <si>
    <t>ATAP Private Indexation factor</t>
  </si>
  <si>
    <t>Austroads Private Indexation factor</t>
  </si>
  <si>
    <t>Austroads Commercial Indexation factor</t>
  </si>
  <si>
    <t>Vehicle Mix</t>
  </si>
  <si>
    <t>Ownership</t>
  </si>
  <si>
    <t>Average VKT</t>
  </si>
  <si>
    <t>Weighting</t>
  </si>
  <si>
    <t>NSW Urban</t>
  </si>
  <si>
    <t>Source: TfNSW based on ARRB an ABS</t>
  </si>
  <si>
    <t>Choose between 'standard' Sydney weighted urban vehicle mix or a user-defined vehicle mix (ATAP approach only)</t>
  </si>
  <si>
    <t>HCV*</t>
  </si>
  <si>
    <t>* Note: Austroads HCV values include the value of freight time</t>
  </si>
  <si>
    <t>Evaluation &amp; Assurance</t>
  </si>
  <si>
    <t>Group Finance &amp; Investment</t>
  </si>
  <si>
    <t>Transport for NSW</t>
  </si>
  <si>
    <t>For questions or comments please email:</t>
  </si>
  <si>
    <t>EconomicAdvisory@transport.nsw.gov.au</t>
  </si>
  <si>
    <t>Urban Vehicle Operating Cost Calculator</t>
  </si>
  <si>
    <t>Inputs</t>
  </si>
  <si>
    <t>Source: ABS (Series ID A2314058K)</t>
  </si>
  <si>
    <t>Calculator</t>
  </si>
  <si>
    <t>A. Inputs</t>
  </si>
  <si>
    <t>B. Results</t>
  </si>
  <si>
    <t>Speed km/h</t>
  </si>
  <si>
    <t>F. Functional form of the TfNSW depreciation adjusted model (stop-start)</t>
  </si>
  <si>
    <t>TfNSW 2020 (Jun-19 $)</t>
  </si>
  <si>
    <t>E</t>
  </si>
  <si>
    <t>c = A + B/V + (60/V) + E</t>
  </si>
  <si>
    <t>c =C0+C1V +C2^2 + D + E</t>
  </si>
  <si>
    <t>TfNSW depreciation adjusted 2020 (Jun-19 $ base)</t>
  </si>
  <si>
    <t>TfNSW</t>
  </si>
  <si>
    <t xml:space="preserve">PPI- freight </t>
  </si>
  <si>
    <t>c =C0+C1V +C2V^2</t>
  </si>
  <si>
    <t>G. Functional form of the TfNSW depreciation adjusted model (freeway)</t>
  </si>
  <si>
    <r>
      <t xml:space="preserve">Data in the </t>
    </r>
    <r>
      <rPr>
        <b/>
        <sz val="11"/>
        <color theme="0" tint="-0.499984740745262"/>
        <rFont val="Arial"/>
        <family val="2"/>
      </rPr>
      <t>grey</t>
    </r>
    <r>
      <rPr>
        <sz val="11"/>
        <rFont val="Arial"/>
        <family val="2"/>
      </rPr>
      <t xml:space="preserve"> and </t>
    </r>
    <r>
      <rPr>
        <b/>
        <sz val="11"/>
        <color rgb="FF64CCC9"/>
        <rFont val="Arial"/>
        <family val="2"/>
      </rPr>
      <t>marine</t>
    </r>
    <r>
      <rPr>
        <sz val="11"/>
        <rFont val="Arial"/>
        <family val="2"/>
      </rPr>
      <t xml:space="preserve"> cells can be updated</t>
    </r>
  </si>
  <si>
    <t xml:space="preserve">Further information on the model can be found in: </t>
  </si>
  <si>
    <t>The prices in this tool have been inflated using the CPI for private motoring in Sydney (ABS Series ID A2326616R) rather than the CPI for private motoring in Australia (ABS Series ID A2326656J)</t>
  </si>
  <si>
    <t>Input a speed in km/h to compare across VOC models and vehicle types</t>
  </si>
  <si>
    <t>Cells in grey can changed to any value</t>
  </si>
  <si>
    <t>Marine cells can be selected from a drop down list</t>
  </si>
  <si>
    <t>Updates:</t>
  </si>
  <si>
    <t>N/A</t>
  </si>
  <si>
    <t>Previous updates:</t>
  </si>
  <si>
    <t>Addition of TfNSW depreciation-adjusted VOC model</t>
  </si>
  <si>
    <t>Version 2.0 - 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</si>
</sst>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00_-;\-* #,##0.0000_-;_-* &quot;-&quot;??_-;_-@_-"/>
    <numFmt numFmtId="165" formatCode="[$-C09]dddd\,\ d\ mmmm\ yyyy;@"/>
    <numFmt numFmtId="166" formatCode="0.0%"/>
    <numFmt numFmtId="167" formatCode="&quot;$&quot;#,##0.00"/>
  </numFmts>
  <fonts count="48" x14ac:knownFonts="1">
    <font>
      <sz val="11"/>
      <color theme="1"/>
      <name val="Calibri"/>
      <family val="2"/>
      <scheme val="minor"/>
    </font>
    <font>
      <sz val="11"/>
      <color theme="1"/>
      <name val="Calibri"/>
      <family val="2"/>
      <scheme val="minor"/>
    </font>
    <font>
      <i/>
      <sz val="11"/>
      <color rgb="FF7F7F7F"/>
      <name val="Calibri"/>
      <family val="2"/>
      <scheme val="minor"/>
    </font>
    <font>
      <i/>
      <sz val="10"/>
      <name val="Cambria"/>
      <family val="1"/>
    </font>
    <font>
      <sz val="11"/>
      <color theme="1"/>
      <name val="Arial"/>
      <family val="2"/>
    </font>
    <font>
      <sz val="11"/>
      <color rgb="FF000000"/>
      <name val="Arial"/>
      <family val="2"/>
    </font>
    <font>
      <b/>
      <sz val="36"/>
      <color rgb="FF0F243E"/>
      <name val="Arial"/>
      <family val="2"/>
    </font>
    <font>
      <b/>
      <sz val="16"/>
      <name val="Arial"/>
      <family val="2"/>
    </font>
    <font>
      <sz val="11"/>
      <name val="Arial"/>
      <family val="2"/>
    </font>
    <font>
      <b/>
      <i/>
      <sz val="11"/>
      <color theme="0" tint="-0.14999847407452621"/>
      <name val="Arial"/>
      <family val="2"/>
    </font>
    <font>
      <b/>
      <sz val="11"/>
      <color theme="0" tint="-0.499984740745262"/>
      <name val="Arial"/>
      <family val="2"/>
    </font>
    <font>
      <sz val="10"/>
      <name val="Arial"/>
      <family val="2"/>
    </font>
    <font>
      <sz val="10"/>
      <color theme="1"/>
      <name val="Arial"/>
      <family val="2"/>
    </font>
    <font>
      <b/>
      <i/>
      <sz val="11"/>
      <name val="Arial"/>
      <family val="2"/>
    </font>
    <font>
      <u/>
      <sz val="11"/>
      <color theme="10"/>
      <name val="Calibri"/>
      <family val="2"/>
      <scheme val="minor"/>
    </font>
    <font>
      <sz val="10.5"/>
      <name val="Arial"/>
      <family val="2"/>
    </font>
    <font>
      <sz val="10"/>
      <color rgb="FFFFFFFF"/>
      <name val="Arial"/>
      <family val="2"/>
    </font>
    <font>
      <b/>
      <sz val="10"/>
      <color rgb="FFFFFFFF"/>
      <name val="Arial"/>
      <family val="2"/>
    </font>
    <font>
      <b/>
      <sz val="36"/>
      <color rgb="FF002060"/>
      <name val="Arial"/>
      <family val="2"/>
    </font>
    <font>
      <b/>
      <sz val="16"/>
      <color rgb="FF002060"/>
      <name val="Arial"/>
      <family val="2"/>
    </font>
    <font>
      <sz val="11"/>
      <color rgb="FF7F7F7F"/>
      <name val="Arial"/>
      <family val="2"/>
    </font>
    <font>
      <b/>
      <sz val="11"/>
      <name val="Arial"/>
      <family val="2"/>
    </font>
    <font>
      <sz val="11"/>
      <color rgb="FFC00000"/>
      <name val="Arial"/>
      <family val="2"/>
    </font>
    <font>
      <b/>
      <sz val="14"/>
      <color theme="0"/>
      <name val="Arial"/>
      <family val="2"/>
    </font>
    <font>
      <b/>
      <sz val="14"/>
      <color theme="3" tint="-0.499984740745262"/>
      <name val="Arial"/>
      <family val="2"/>
    </font>
    <font>
      <b/>
      <sz val="24"/>
      <color theme="3" tint="-0.499984740745262"/>
      <name val="Arial"/>
      <family val="2"/>
    </font>
    <font>
      <b/>
      <i/>
      <sz val="10"/>
      <color theme="0" tint="-0.14999847407452621"/>
      <name val="Arial"/>
      <family val="2"/>
    </font>
    <font>
      <u/>
      <sz val="11"/>
      <color theme="10"/>
      <name val="Arial"/>
      <family val="2"/>
    </font>
    <font>
      <i/>
      <sz val="12"/>
      <color rgb="FF7F7F7F"/>
      <name val="Arial"/>
      <family val="2"/>
    </font>
    <font>
      <b/>
      <sz val="10"/>
      <color theme="0"/>
      <name val="Arial"/>
      <family val="2"/>
    </font>
    <font>
      <i/>
      <sz val="11"/>
      <color rgb="FF7F7F7F"/>
      <name val="Arial"/>
      <family val="2"/>
    </font>
    <font>
      <sz val="10"/>
      <color theme="0"/>
      <name val="Arial"/>
      <family val="2"/>
    </font>
    <font>
      <b/>
      <sz val="10"/>
      <color theme="1"/>
      <name val="Arial"/>
      <family val="2"/>
    </font>
    <font>
      <i/>
      <sz val="10"/>
      <color rgb="FF7F7F7F"/>
      <name val="Arial"/>
      <family val="2"/>
    </font>
    <font>
      <sz val="10"/>
      <color rgb="FFC00000"/>
      <name val="Arial"/>
      <family val="2"/>
    </font>
    <font>
      <b/>
      <sz val="36"/>
      <color rgb="FF4C4C57"/>
      <name val="Arial"/>
      <family val="2"/>
    </font>
    <font>
      <sz val="12"/>
      <color rgb="FF4C4C57"/>
      <name val="Arial"/>
      <family val="2"/>
    </font>
    <font>
      <b/>
      <sz val="12"/>
      <color rgb="FF4C4C57"/>
      <name val="Arial"/>
      <family val="2"/>
    </font>
    <font>
      <sz val="10"/>
      <color rgb="FF4C4C57"/>
      <name val="Arial"/>
      <family val="2"/>
    </font>
    <font>
      <b/>
      <sz val="12"/>
      <color rgb="FF0069B4"/>
      <name val="Arial"/>
      <family val="2"/>
    </font>
    <font>
      <b/>
      <sz val="11"/>
      <color rgb="FF64CCC9"/>
      <name val="Arial"/>
      <family val="2"/>
    </font>
    <font>
      <u/>
      <sz val="11"/>
      <name val="Arial"/>
      <family val="2"/>
    </font>
    <font>
      <b/>
      <sz val="14"/>
      <color rgb="FF0069B4"/>
      <name val="Arial"/>
      <family val="2"/>
    </font>
    <font>
      <b/>
      <sz val="12"/>
      <color rgb="FF002664"/>
      <name val="Arial"/>
      <family val="2"/>
    </font>
    <font>
      <sz val="11"/>
      <color rgb="FF002664"/>
      <name val="Arial"/>
      <family val="2"/>
    </font>
    <font>
      <b/>
      <sz val="11"/>
      <color rgb="FF0069B4"/>
      <name val="Calibri"/>
      <family val="2"/>
      <scheme val="minor"/>
    </font>
    <font>
      <b/>
      <sz val="11"/>
      <color rgb="FF4C4C57"/>
      <name val="Calibri"/>
      <family val="2"/>
      <scheme val="minor"/>
    </font>
    <font>
      <sz val="11"/>
      <color rgb="FF4C4C57"/>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rgb="FF002060"/>
        <bgColor rgb="FF000000"/>
      </patternFill>
    </fill>
    <fill>
      <patternFill patternType="solid">
        <fgColor theme="0"/>
        <bgColor rgb="FF000000"/>
      </patternFill>
    </fill>
    <fill>
      <patternFill patternType="solid">
        <fgColor rgb="FF0069B4"/>
        <bgColor indexed="64"/>
      </patternFill>
    </fill>
    <fill>
      <patternFill patternType="solid">
        <fgColor rgb="FF00A7E7"/>
        <bgColor indexed="64"/>
      </patternFill>
    </fill>
    <fill>
      <patternFill patternType="solid">
        <fgColor theme="2"/>
        <bgColor indexed="64"/>
      </patternFill>
    </fill>
    <fill>
      <patternFill patternType="solid">
        <fgColor rgb="FF64CCC9"/>
        <bgColor indexed="64"/>
      </patternFill>
    </fill>
    <fill>
      <patternFill patternType="solid">
        <fgColor rgb="FF00266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165" fontId="3" fillId="2" borderId="0" applyNumberFormat="0" applyFont="0" applyBorder="0" applyAlignment="0" applyProtection="0">
      <alignment horizontal="left" vertical="center"/>
    </xf>
    <xf numFmtId="0" fontId="14" fillId="0" borderId="0" applyNumberFormat="0" applyFill="0" applyBorder="0" applyAlignment="0" applyProtection="0"/>
    <xf numFmtId="0" fontId="11" fillId="0" borderId="0"/>
  </cellStyleXfs>
  <cellXfs count="104">
    <xf numFmtId="0" fontId="0" fillId="0" borderId="0" xfId="0"/>
    <xf numFmtId="0" fontId="11" fillId="0" borderId="1" xfId="0" applyFont="1" applyFill="1" applyBorder="1"/>
    <xf numFmtId="17" fontId="11" fillId="0" borderId="1" xfId="7" applyNumberFormat="1" applyFont="1" applyFill="1" applyBorder="1" applyAlignment="1">
      <alignment horizontal="left" vertical="center"/>
    </xf>
    <xf numFmtId="0" fontId="11" fillId="0" borderId="1" xfId="0" applyFont="1" applyFill="1" applyBorder="1" applyAlignment="1">
      <alignment horizontal="right"/>
    </xf>
    <xf numFmtId="0" fontId="16" fillId="4" borderId="1" xfId="0" applyFont="1" applyFill="1" applyBorder="1"/>
    <xf numFmtId="0" fontId="17" fillId="4" borderId="1" xfId="0" applyFont="1" applyFill="1" applyBorder="1" applyAlignment="1">
      <alignment horizontal="center"/>
    </xf>
    <xf numFmtId="0" fontId="11" fillId="5" borderId="1" xfId="0" applyFont="1" applyFill="1" applyBorder="1"/>
    <xf numFmtId="17" fontId="11" fillId="5" borderId="1" xfId="7" applyNumberFormat="1" applyFont="1" applyFill="1" applyBorder="1" applyAlignment="1">
      <alignment horizontal="left" vertical="center"/>
    </xf>
    <xf numFmtId="0" fontId="11" fillId="5" borderId="1" xfId="0" applyFont="1" applyFill="1" applyBorder="1" applyAlignment="1">
      <alignment horizontal="right"/>
    </xf>
    <xf numFmtId="43" fontId="11" fillId="0" borderId="1" xfId="1" applyNumberFormat="1" applyFont="1" applyFill="1" applyBorder="1" applyAlignment="1">
      <alignment horizontal="right"/>
    </xf>
    <xf numFmtId="0" fontId="4" fillId="0" borderId="0" xfId="0" applyFont="1"/>
    <xf numFmtId="0" fontId="4" fillId="0" borderId="0" xfId="0" applyFont="1" applyFill="1"/>
    <xf numFmtId="0" fontId="4" fillId="0" borderId="0" xfId="0" applyFont="1" applyFill="1" applyBorder="1"/>
    <xf numFmtId="0" fontId="27" fillId="0" borderId="0" xfId="6" applyFont="1" applyFill="1" applyBorder="1"/>
    <xf numFmtId="0" fontId="29" fillId="3" borderId="1" xfId="5" applyNumberFormat="1" applyFont="1" applyFill="1" applyBorder="1" applyAlignment="1"/>
    <xf numFmtId="0" fontId="29" fillId="3" borderId="1" xfId="0" applyFont="1" applyFill="1" applyBorder="1"/>
    <xf numFmtId="0" fontId="12" fillId="0" borderId="1" xfId="0" applyFont="1" applyBorder="1"/>
    <xf numFmtId="43" fontId="12" fillId="0" borderId="1" xfId="1" applyFont="1" applyBorder="1"/>
    <xf numFmtId="164" fontId="12" fillId="0" borderId="1" xfId="1" applyNumberFormat="1" applyFont="1" applyBorder="1"/>
    <xf numFmtId="0" fontId="31" fillId="3" borderId="1" xfId="0" applyFont="1" applyFill="1" applyBorder="1"/>
    <xf numFmtId="10" fontId="12" fillId="0" borderId="1" xfId="2" applyNumberFormat="1" applyFont="1" applyBorder="1"/>
    <xf numFmtId="0" fontId="4" fillId="0" borderId="0" xfId="0" applyFont="1" applyFill="1" applyBorder="1" applyAlignment="1"/>
    <xf numFmtId="0" fontId="4" fillId="0" borderId="0" xfId="0" applyFont="1" applyFill="1" applyBorder="1" applyAlignment="1">
      <alignment horizontal="center"/>
    </xf>
    <xf numFmtId="0" fontId="23" fillId="0" borderId="0" xfId="0" applyFont="1" applyFill="1" applyBorder="1" applyAlignment="1">
      <alignment vertical="center"/>
    </xf>
    <xf numFmtId="14" fontId="4" fillId="0" borderId="0" xfId="0" applyNumberFormat="1" applyFont="1" applyFill="1" applyBorder="1"/>
    <xf numFmtId="165" fontId="26" fillId="0" borderId="0" xfId="0" applyNumberFormat="1" applyFont="1" applyFill="1" applyBorder="1" applyAlignment="1">
      <alignment horizontal="left" vertical="center"/>
    </xf>
    <xf numFmtId="0" fontId="24" fillId="0" borderId="0" xfId="0" applyFont="1" applyFill="1" applyBorder="1" applyAlignment="1">
      <alignment vertical="center"/>
    </xf>
    <xf numFmtId="0" fontId="4" fillId="6" borderId="0" xfId="0" applyFont="1" applyFill="1"/>
    <xf numFmtId="0" fontId="4" fillId="7" borderId="0" xfId="0" applyFont="1" applyFill="1"/>
    <xf numFmtId="165" fontId="9" fillId="0" borderId="0" xfId="0" applyNumberFormat="1" applyFont="1" applyFill="1" applyBorder="1" applyAlignment="1">
      <alignment horizontal="left" vertical="center"/>
    </xf>
    <xf numFmtId="165" fontId="8" fillId="0" borderId="0" xfId="0" applyNumberFormat="1" applyFont="1" applyFill="1" applyBorder="1" applyAlignment="1">
      <alignment horizontal="left" vertical="center"/>
    </xf>
    <xf numFmtId="165" fontId="13" fillId="0" borderId="0" xfId="0" applyNumberFormat="1" applyFont="1" applyFill="1" applyBorder="1" applyAlignment="1">
      <alignment horizontal="left" vertical="center"/>
    </xf>
    <xf numFmtId="165" fontId="15" fillId="0" borderId="0" xfId="0" applyNumberFormat="1" applyFont="1" applyFill="1" applyBorder="1" applyAlignment="1">
      <alignment horizontal="left" vertical="center" wrapText="1"/>
    </xf>
    <xf numFmtId="165" fontId="39" fillId="0" borderId="0" xfId="0" applyNumberFormat="1" applyFont="1" applyFill="1" applyBorder="1" applyAlignment="1">
      <alignment horizontal="left" vertical="center"/>
    </xf>
    <xf numFmtId="0" fontId="12" fillId="9" borderId="1" xfId="0" applyFont="1" applyFill="1" applyBorder="1" applyProtection="1">
      <protection locked="0"/>
    </xf>
    <xf numFmtId="0" fontId="11" fillId="9" borderId="1" xfId="0" applyFont="1" applyFill="1" applyBorder="1" applyProtection="1">
      <protection locked="0"/>
    </xf>
    <xf numFmtId="0" fontId="18" fillId="0" borderId="0" xfId="0" applyFont="1" applyFill="1" applyBorder="1" applyAlignment="1">
      <alignment vertical="center"/>
    </xf>
    <xf numFmtId="0" fontId="6" fillId="0" borderId="0" xfId="0" applyFont="1" applyFill="1" applyBorder="1" applyAlignment="1">
      <alignment vertical="center"/>
    </xf>
    <xf numFmtId="0" fontId="5" fillId="0" borderId="0" xfId="5" applyNumberFormat="1" applyFont="1" applyFill="1" applyBorder="1" applyAlignment="1"/>
    <xf numFmtId="0" fontId="4" fillId="0" borderId="0" xfId="5" applyNumberFormat="1" applyFont="1" applyFill="1" applyBorder="1" applyAlignment="1"/>
    <xf numFmtId="0" fontId="30" fillId="0" borderId="0" xfId="3" applyNumberFormat="1" applyFont="1" applyFill="1" applyBorder="1" applyAlignment="1"/>
    <xf numFmtId="0" fontId="12" fillId="0" borderId="1" xfId="0" applyFont="1" applyFill="1" applyBorder="1"/>
    <xf numFmtId="10" fontId="12" fillId="0" borderId="1" xfId="2" applyNumberFormat="1" applyFont="1" applyFill="1" applyBorder="1" applyAlignment="1">
      <alignment horizontal="center"/>
    </xf>
    <xf numFmtId="43" fontId="32" fillId="0" borderId="1" xfId="1" applyFont="1" applyFill="1" applyBorder="1"/>
    <xf numFmtId="166" fontId="32" fillId="0" borderId="1" xfId="2" applyNumberFormat="1" applyFont="1" applyFill="1" applyBorder="1" applyAlignment="1">
      <alignment horizontal="center"/>
    </xf>
    <xf numFmtId="0" fontId="7" fillId="0" borderId="0" xfId="5" applyNumberFormat="1" applyFont="1" applyFill="1" applyBorder="1" applyAlignment="1"/>
    <xf numFmtId="2" fontId="32" fillId="0" borderId="1" xfId="1" applyNumberFormat="1" applyFont="1" applyFill="1" applyBorder="1" applyAlignment="1">
      <alignment horizontal="center" vertical="center"/>
    </xf>
    <xf numFmtId="0" fontId="33" fillId="0" borderId="0" xfId="3" applyNumberFormat="1" applyFont="1" applyFill="1" applyBorder="1" applyAlignment="1"/>
    <xf numFmtId="0" fontId="28" fillId="0" borderId="0" xfId="3" applyNumberFormat="1" applyFont="1" applyFill="1" applyBorder="1" applyAlignment="1"/>
    <xf numFmtId="0" fontId="12" fillId="0" borderId="0" xfId="5" applyNumberFormat="1" applyFont="1" applyFill="1" applyBorder="1" applyAlignment="1"/>
    <xf numFmtId="167" fontId="12" fillId="0" borderId="1" xfId="4" applyNumberFormat="1" applyFont="1" applyFill="1" applyBorder="1" applyAlignment="1">
      <alignment horizontal="center"/>
    </xf>
    <xf numFmtId="167" fontId="32" fillId="0" borderId="1" xfId="4" applyNumberFormat="1" applyFont="1" applyFill="1" applyBorder="1" applyAlignment="1">
      <alignment horizontal="center"/>
    </xf>
    <xf numFmtId="167" fontId="32" fillId="0" borderId="1" xfId="1" applyNumberFormat="1" applyFont="1" applyFill="1" applyBorder="1" applyAlignment="1">
      <alignment horizontal="center"/>
    </xf>
    <xf numFmtId="0" fontId="22" fillId="0" borderId="0" xfId="3" applyNumberFormat="1" applyFont="1" applyFill="1" applyBorder="1" applyAlignment="1"/>
    <xf numFmtId="0" fontId="21" fillId="0" borderId="0" xfId="5" applyNumberFormat="1" applyFont="1" applyFill="1" applyBorder="1" applyAlignment="1"/>
    <xf numFmtId="0" fontId="20" fillId="0" borderId="0" xfId="3" applyNumberFormat="1" applyFont="1" applyFill="1" applyBorder="1" applyAlignment="1"/>
    <xf numFmtId="166" fontId="12" fillId="0" borderId="1" xfId="2" applyNumberFormat="1" applyFont="1" applyFill="1" applyBorder="1" applyAlignment="1">
      <alignment horizontal="center"/>
    </xf>
    <xf numFmtId="166" fontId="4" fillId="0" borderId="0" xfId="5" applyNumberFormat="1" applyFont="1" applyFill="1" applyBorder="1" applyAlignment="1"/>
    <xf numFmtId="0" fontId="35" fillId="0" borderId="0" xfId="0" applyFont="1" applyFill="1" applyBorder="1" applyAlignment="1">
      <alignment horizontal="left" vertical="center"/>
    </xf>
    <xf numFmtId="165" fontId="41" fillId="0" borderId="0" xfId="0" applyNumberFormat="1" applyFont="1" applyFill="1" applyBorder="1" applyAlignment="1">
      <alignment horizontal="left" vertical="center"/>
    </xf>
    <xf numFmtId="0" fontId="35" fillId="0" borderId="0" xfId="0" applyFont="1" applyFill="1" applyBorder="1" applyAlignment="1">
      <alignment vertical="center"/>
    </xf>
    <xf numFmtId="165" fontId="42" fillId="0" borderId="0" xfId="0" applyNumberFormat="1" applyFont="1" applyFill="1" applyBorder="1" applyAlignment="1" applyProtection="1">
      <alignment horizontal="left" vertical="center"/>
    </xf>
    <xf numFmtId="2" fontId="12" fillId="8" borderId="1" xfId="0" applyNumberFormat="1" applyFont="1" applyFill="1" applyBorder="1" applyAlignment="1" applyProtection="1">
      <alignment horizontal="left"/>
      <protection locked="0"/>
    </xf>
    <xf numFmtId="10" fontId="12" fillId="8" borderId="1" xfId="0" applyNumberFormat="1" applyFont="1" applyFill="1" applyBorder="1" applyAlignment="1" applyProtection="1">
      <alignment horizontal="center"/>
      <protection locked="0"/>
    </xf>
    <xf numFmtId="2" fontId="12" fillId="8" borderId="1" xfId="0" applyNumberFormat="1" applyFont="1" applyFill="1" applyBorder="1" applyAlignment="1" applyProtection="1">
      <alignment horizontal="center"/>
      <protection locked="0"/>
    </xf>
    <xf numFmtId="0" fontId="30" fillId="0" borderId="0" xfId="3" applyNumberFormat="1" applyFont="1" applyFill="1" applyBorder="1" applyAlignment="1">
      <alignment horizontal="center"/>
    </xf>
    <xf numFmtId="0" fontId="43" fillId="0" borderId="0" xfId="5" applyNumberFormat="1" applyFont="1" applyFill="1" applyBorder="1" applyAlignment="1"/>
    <xf numFmtId="0" fontId="44" fillId="0" borderId="0" xfId="5" applyNumberFormat="1" applyFont="1" applyFill="1" applyBorder="1" applyAlignment="1"/>
    <xf numFmtId="0" fontId="29" fillId="10" borderId="1" xfId="0" applyFont="1" applyFill="1" applyBorder="1"/>
    <xf numFmtId="0" fontId="29" fillId="10" borderId="1" xfId="0" applyFont="1" applyFill="1" applyBorder="1" applyAlignment="1">
      <alignment horizontal="center"/>
    </xf>
    <xf numFmtId="0" fontId="4" fillId="0" borderId="0" xfId="0" applyFont="1" applyBorder="1"/>
    <xf numFmtId="0" fontId="19" fillId="0" borderId="0" xfId="5" applyNumberFormat="1" applyFont="1" applyFill="1" applyBorder="1" applyAlignment="1"/>
    <xf numFmtId="165" fontId="11" fillId="0" borderId="0" xfId="0" applyNumberFormat="1" applyFont="1" applyFill="1" applyBorder="1" applyAlignment="1">
      <alignment horizontal="left" vertical="center"/>
    </xf>
    <xf numFmtId="0" fontId="12" fillId="0" borderId="2" xfId="0" applyFont="1" applyFill="1" applyBorder="1"/>
    <xf numFmtId="0" fontId="12" fillId="0" borderId="7" xfId="0" applyFont="1" applyFill="1" applyBorder="1"/>
    <xf numFmtId="0" fontId="12" fillId="0" borderId="6" xfId="0" applyFont="1" applyFill="1" applyBorder="1"/>
    <xf numFmtId="0" fontId="12" fillId="8" borderId="1" xfId="0" applyFont="1" applyFill="1" applyBorder="1" applyProtection="1">
      <protection locked="0"/>
    </xf>
    <xf numFmtId="0" fontId="45" fillId="0" borderId="0" xfId="0" applyFont="1"/>
    <xf numFmtId="0" fontId="46" fillId="0" borderId="0" xfId="0" applyFont="1"/>
    <xf numFmtId="0" fontId="47" fillId="0" borderId="0" xfId="0" applyFont="1"/>
    <xf numFmtId="165" fontId="2" fillId="0" borderId="0" xfId="3" applyNumberFormat="1" applyFill="1" applyBorder="1" applyAlignment="1">
      <alignment horizontal="left" vertical="center"/>
    </xf>
    <xf numFmtId="0" fontId="2" fillId="0" borderId="0" xfId="3" applyNumberFormat="1" applyFill="1" applyBorder="1" applyAlignment="1"/>
    <xf numFmtId="0" fontId="12" fillId="0" borderId="1" xfId="0" applyFont="1" applyFill="1" applyBorder="1" applyAlignment="1">
      <alignment horizontal="left"/>
    </xf>
    <xf numFmtId="0" fontId="38" fillId="0" borderId="0" xfId="0" applyFont="1" applyFill="1" applyBorder="1" applyAlignment="1" applyProtection="1">
      <alignment horizontal="left"/>
      <protection locked="0"/>
    </xf>
    <xf numFmtId="0" fontId="25"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37" fillId="0" borderId="0" xfId="0" applyFont="1" applyFill="1" applyBorder="1" applyAlignment="1">
      <alignment horizontal="left" vertical="center"/>
    </xf>
    <xf numFmtId="165" fontId="8" fillId="0" borderId="0" xfId="0" applyNumberFormat="1" applyFont="1" applyFill="1" applyBorder="1" applyAlignment="1">
      <alignment horizontal="left" vertical="center" wrapText="1"/>
    </xf>
    <xf numFmtId="165" fontId="41" fillId="0" borderId="0" xfId="0" applyNumberFormat="1" applyFont="1" applyFill="1" applyBorder="1" applyAlignment="1">
      <alignment horizontal="left" vertical="center"/>
    </xf>
    <xf numFmtId="0" fontId="35" fillId="0" borderId="0" xfId="0" applyFont="1" applyFill="1" applyBorder="1" applyAlignment="1">
      <alignment horizontal="left" vertical="center"/>
    </xf>
    <xf numFmtId="165" fontId="8" fillId="0" borderId="0" xfId="0" applyNumberFormat="1" applyFont="1" applyFill="1" applyBorder="1" applyAlignment="1">
      <alignment horizontal="left" vertical="center"/>
    </xf>
    <xf numFmtId="165" fontId="15" fillId="0" borderId="0" xfId="0" applyNumberFormat="1" applyFont="1" applyFill="1" applyBorder="1" applyAlignment="1">
      <alignment horizontal="left" vertical="center" wrapText="1"/>
    </xf>
    <xf numFmtId="43" fontId="32" fillId="0" borderId="3" xfId="1" applyFont="1" applyFill="1" applyBorder="1" applyAlignment="1">
      <alignment horizontal="left"/>
    </xf>
    <xf numFmtId="43" fontId="32" fillId="0" borderId="5" xfId="1" applyFont="1" applyFill="1" applyBorder="1" applyAlignment="1">
      <alignment horizontal="left"/>
    </xf>
    <xf numFmtId="43" fontId="32" fillId="0" borderId="1" xfId="1" applyFont="1" applyFill="1" applyBorder="1" applyAlignment="1">
      <alignment horizontal="left"/>
    </xf>
    <xf numFmtId="0" fontId="29" fillId="10" borderId="1" xfId="0" applyFont="1" applyFill="1" applyBorder="1" applyAlignment="1">
      <alignment horizontal="center"/>
    </xf>
    <xf numFmtId="0" fontId="29" fillId="10" borderId="1" xfId="5" applyNumberFormat="1" applyFont="1" applyFill="1" applyBorder="1" applyAlignment="1">
      <alignment horizontal="center"/>
    </xf>
    <xf numFmtId="0" fontId="29" fillId="10" borderId="1" xfId="0" applyFont="1" applyFill="1" applyBorder="1" applyAlignment="1">
      <alignment horizontal="left"/>
    </xf>
    <xf numFmtId="43" fontId="12" fillId="0" borderId="1" xfId="1" applyFont="1" applyFill="1" applyBorder="1" applyAlignment="1">
      <alignment horizontal="left"/>
    </xf>
    <xf numFmtId="43" fontId="34" fillId="0" borderId="1" xfId="1" applyFont="1" applyFill="1" applyBorder="1" applyAlignment="1">
      <alignment horizontal="left"/>
    </xf>
    <xf numFmtId="0" fontId="29" fillId="3" borderId="3" xfId="5" applyNumberFormat="1" applyFont="1" applyFill="1" applyBorder="1" applyAlignment="1">
      <alignment horizontal="center"/>
    </xf>
    <xf numFmtId="0" fontId="29" fillId="3" borderId="4" xfId="5" applyNumberFormat="1" applyFont="1" applyFill="1" applyBorder="1" applyAlignment="1">
      <alignment horizontal="center"/>
    </xf>
    <xf numFmtId="0" fontId="29" fillId="3" borderId="5" xfId="5" applyNumberFormat="1" applyFont="1" applyFill="1" applyBorder="1" applyAlignment="1">
      <alignment horizontal="center"/>
    </xf>
  </cellXfs>
  <cellStyles count="8">
    <cellStyle name="Comma" xfId="1" builtinId="3"/>
    <cellStyle name="Currency" xfId="4" builtinId="4"/>
    <cellStyle name="Explanatory Text" xfId="3" builtinId="53"/>
    <cellStyle name="Fill" xfId="5"/>
    <cellStyle name="Hyperlink" xfId="6" builtinId="8"/>
    <cellStyle name="Normal" xfId="0" builtinId="0"/>
    <cellStyle name="Normal 10" xfId="7"/>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C4C57"/>
      <color rgb="FF002664"/>
      <color rgb="FF888B8D"/>
      <color rgb="FF64CCC9"/>
      <color rgb="FF0069B4"/>
      <color rgb="FF00A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Inputs!A1"/><Relationship Id="rId2" Type="http://schemas.openxmlformats.org/officeDocument/2006/relationships/hyperlink" Target="#Calculator!A1"/><Relationship Id="rId1" Type="http://schemas.openxmlformats.org/officeDocument/2006/relationships/hyperlink" Target="#'User guide'!A1"/><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1190625</xdr:colOff>
      <xdr:row>26</xdr:row>
      <xdr:rowOff>219075</xdr:rowOff>
    </xdr:from>
    <xdr:to>
      <xdr:col>6</xdr:col>
      <xdr:colOff>1543050</xdr:colOff>
      <xdr:row>28</xdr:row>
      <xdr:rowOff>0</xdr:rowOff>
    </xdr:to>
    <xdr:sp macro="" textlink="">
      <xdr:nvSpPr>
        <xdr:cNvPr id="45"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50800</xdr:colOff>
      <xdr:row>13</xdr:row>
      <xdr:rowOff>36741</xdr:rowOff>
    </xdr:from>
    <xdr:to>
      <xdr:col>5</xdr:col>
      <xdr:colOff>864023</xdr:colOff>
      <xdr:row>14</xdr:row>
      <xdr:rowOff>222250</xdr:rowOff>
    </xdr:to>
    <xdr:sp macro="" textlink="">
      <xdr:nvSpPr>
        <xdr:cNvPr id="46" name="Pentagon 45">
          <a:hlinkClick xmlns:r="http://schemas.openxmlformats.org/officeDocument/2006/relationships" r:id="rId1"/>
        </xdr:cNvPr>
        <xdr:cNvSpPr/>
      </xdr:nvSpPr>
      <xdr:spPr>
        <a:xfrm>
          <a:off x="1301750" y="3472091"/>
          <a:ext cx="3499273" cy="414109"/>
        </a:xfrm>
        <a:prstGeom prst="homePlate">
          <a:avLst>
            <a:gd name="adj" fmla="val 1368"/>
          </a:avLst>
        </a:prstGeom>
        <a:solidFill>
          <a:schemeClr val="bg1">
            <a:lumMod val="8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600" b="1" baseline="0">
              <a:solidFill>
                <a:srgbClr val="4C4C57"/>
              </a:solidFill>
              <a:latin typeface="Arial" panose="020B0604020202020204" pitchFamily="34" charset="0"/>
              <a:cs typeface="Arial" panose="020B0604020202020204" pitchFamily="34" charset="0"/>
            </a:rPr>
            <a:t>User guide</a:t>
          </a:r>
        </a:p>
      </xdr:txBody>
    </xdr:sp>
    <xdr:clientData/>
  </xdr:twoCellAnchor>
  <xdr:twoCellAnchor>
    <xdr:from>
      <xdr:col>3</xdr:col>
      <xdr:colOff>50800</xdr:colOff>
      <xdr:row>15</xdr:row>
      <xdr:rowOff>117920</xdr:rowOff>
    </xdr:from>
    <xdr:to>
      <xdr:col>5</xdr:col>
      <xdr:colOff>851623</xdr:colOff>
      <xdr:row>17</xdr:row>
      <xdr:rowOff>57649</xdr:rowOff>
    </xdr:to>
    <xdr:sp macro="" textlink="">
      <xdr:nvSpPr>
        <xdr:cNvPr id="47" name="Pentagon 46">
          <a:hlinkClick xmlns:r="http://schemas.openxmlformats.org/officeDocument/2006/relationships" r:id="rId2"/>
        </xdr:cNvPr>
        <xdr:cNvSpPr/>
      </xdr:nvSpPr>
      <xdr:spPr>
        <a:xfrm>
          <a:off x="1301750" y="4010470"/>
          <a:ext cx="3486873" cy="396929"/>
        </a:xfrm>
        <a:prstGeom prst="homePlate">
          <a:avLst>
            <a:gd name="adj" fmla="val 0"/>
          </a:avLst>
        </a:prstGeom>
        <a:solidFill>
          <a:schemeClr val="bg1">
            <a:lumMod val="8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AU" sz="1600" b="1" baseline="0">
              <a:solidFill>
                <a:srgbClr val="4C4C57"/>
              </a:solidFill>
              <a:latin typeface="Arial" panose="020B0604020202020204" pitchFamily="34" charset="0"/>
              <a:ea typeface="+mn-ea"/>
              <a:cs typeface="Arial" panose="020B0604020202020204" pitchFamily="34" charset="0"/>
            </a:rPr>
            <a:t>Calculator</a:t>
          </a:r>
        </a:p>
      </xdr:txBody>
    </xdr:sp>
    <xdr:clientData/>
  </xdr:twoCellAnchor>
  <xdr:twoCellAnchor>
    <xdr:from>
      <xdr:col>3</xdr:col>
      <xdr:colOff>50800</xdr:colOff>
      <xdr:row>17</xdr:row>
      <xdr:rowOff>181919</xdr:rowOff>
    </xdr:from>
    <xdr:to>
      <xdr:col>5</xdr:col>
      <xdr:colOff>855549</xdr:colOff>
      <xdr:row>19</xdr:row>
      <xdr:rowOff>136108</xdr:rowOff>
    </xdr:to>
    <xdr:sp macro="" textlink="">
      <xdr:nvSpPr>
        <xdr:cNvPr id="49" name="Pentagon 48">
          <a:hlinkClick xmlns:r="http://schemas.openxmlformats.org/officeDocument/2006/relationships" r:id="rId3"/>
        </xdr:cNvPr>
        <xdr:cNvSpPr/>
      </xdr:nvSpPr>
      <xdr:spPr>
        <a:xfrm>
          <a:off x="1301750" y="4531669"/>
          <a:ext cx="3490799" cy="411389"/>
        </a:xfrm>
        <a:prstGeom prst="homePlate">
          <a:avLst>
            <a:gd name="adj" fmla="val 0"/>
          </a:avLst>
        </a:prstGeom>
        <a:solidFill>
          <a:schemeClr val="bg1">
            <a:lumMod val="8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AU" sz="1600" b="1" baseline="0">
              <a:solidFill>
                <a:srgbClr val="4C4C57"/>
              </a:solidFill>
              <a:latin typeface="Arial" panose="020B0604020202020204" pitchFamily="34" charset="0"/>
              <a:ea typeface="+mn-ea"/>
              <a:cs typeface="Arial" panose="020B0604020202020204" pitchFamily="34" charset="0"/>
            </a:rPr>
            <a:t>Inputs</a:t>
          </a: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50"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51"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52"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53"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54"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55"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56"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57"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58"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59"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5</xdr:col>
      <xdr:colOff>1190625</xdr:colOff>
      <xdr:row>26</xdr:row>
      <xdr:rowOff>219075</xdr:rowOff>
    </xdr:from>
    <xdr:to>
      <xdr:col>5</xdr:col>
      <xdr:colOff>1543050</xdr:colOff>
      <xdr:row>28</xdr:row>
      <xdr:rowOff>0</xdr:rowOff>
    </xdr:to>
    <xdr:sp macro="" textlink="">
      <xdr:nvSpPr>
        <xdr:cNvPr id="60" name="Rectangle 66"/>
        <xdr:cNvSpPr>
          <a:spLocks noChangeArrowheads="1"/>
        </xdr:cNvSpPr>
      </xdr:nvSpPr>
      <xdr:spPr bwMode="auto">
        <a:xfrm>
          <a:off x="3971925" y="7553325"/>
          <a:ext cx="2952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4</xdr:col>
      <xdr:colOff>1190625</xdr:colOff>
      <xdr:row>26</xdr:row>
      <xdr:rowOff>219075</xdr:rowOff>
    </xdr:from>
    <xdr:to>
      <xdr:col>4</xdr:col>
      <xdr:colOff>1543050</xdr:colOff>
      <xdr:row>28</xdr:row>
      <xdr:rowOff>0</xdr:rowOff>
    </xdr:to>
    <xdr:sp macro="" textlink="">
      <xdr:nvSpPr>
        <xdr:cNvPr id="61" name="Rectangle 66"/>
        <xdr:cNvSpPr>
          <a:spLocks noChangeArrowheads="1"/>
        </xdr:cNvSpPr>
      </xdr:nvSpPr>
      <xdr:spPr bwMode="auto">
        <a:xfrm>
          <a:off x="25241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5</xdr:col>
      <xdr:colOff>1190625</xdr:colOff>
      <xdr:row>26</xdr:row>
      <xdr:rowOff>219075</xdr:rowOff>
    </xdr:from>
    <xdr:to>
      <xdr:col>5</xdr:col>
      <xdr:colOff>1543050</xdr:colOff>
      <xdr:row>28</xdr:row>
      <xdr:rowOff>0</xdr:rowOff>
    </xdr:to>
    <xdr:sp macro="" textlink="">
      <xdr:nvSpPr>
        <xdr:cNvPr id="62" name="Rectangle 66"/>
        <xdr:cNvSpPr>
          <a:spLocks noChangeArrowheads="1"/>
        </xdr:cNvSpPr>
      </xdr:nvSpPr>
      <xdr:spPr bwMode="auto">
        <a:xfrm>
          <a:off x="3971925" y="7553325"/>
          <a:ext cx="2952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63"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64"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65"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66"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67"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68"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3257550</xdr:colOff>
      <xdr:row>27</xdr:row>
      <xdr:rowOff>0</xdr:rowOff>
    </xdr:from>
    <xdr:to>
      <xdr:col>6</xdr:col>
      <xdr:colOff>3609975</xdr:colOff>
      <xdr:row>29</xdr:row>
      <xdr:rowOff>19050</xdr:rowOff>
    </xdr:to>
    <xdr:sp macro="" textlink="">
      <xdr:nvSpPr>
        <xdr:cNvPr id="69" name="Rectangle 67"/>
        <xdr:cNvSpPr>
          <a:spLocks noChangeArrowheads="1"/>
        </xdr:cNvSpPr>
      </xdr:nvSpPr>
      <xdr:spPr bwMode="auto">
        <a:xfrm>
          <a:off x="5715000" y="7600950"/>
          <a:ext cx="0" cy="552450"/>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70"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5</xdr:col>
      <xdr:colOff>1190625</xdr:colOff>
      <xdr:row>26</xdr:row>
      <xdr:rowOff>219075</xdr:rowOff>
    </xdr:from>
    <xdr:to>
      <xdr:col>5</xdr:col>
      <xdr:colOff>1543050</xdr:colOff>
      <xdr:row>28</xdr:row>
      <xdr:rowOff>0</xdr:rowOff>
    </xdr:to>
    <xdr:sp macro="" textlink="">
      <xdr:nvSpPr>
        <xdr:cNvPr id="71" name="Rectangle 66"/>
        <xdr:cNvSpPr>
          <a:spLocks noChangeArrowheads="1"/>
        </xdr:cNvSpPr>
      </xdr:nvSpPr>
      <xdr:spPr bwMode="auto">
        <a:xfrm>
          <a:off x="3971925" y="7553325"/>
          <a:ext cx="2952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4</xdr:col>
      <xdr:colOff>1190625</xdr:colOff>
      <xdr:row>26</xdr:row>
      <xdr:rowOff>219075</xdr:rowOff>
    </xdr:from>
    <xdr:to>
      <xdr:col>4</xdr:col>
      <xdr:colOff>1543050</xdr:colOff>
      <xdr:row>28</xdr:row>
      <xdr:rowOff>0</xdr:rowOff>
    </xdr:to>
    <xdr:sp macro="" textlink="">
      <xdr:nvSpPr>
        <xdr:cNvPr id="72" name="Rectangle 66"/>
        <xdr:cNvSpPr>
          <a:spLocks noChangeArrowheads="1"/>
        </xdr:cNvSpPr>
      </xdr:nvSpPr>
      <xdr:spPr bwMode="auto">
        <a:xfrm>
          <a:off x="25241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5</xdr:col>
      <xdr:colOff>1190625</xdr:colOff>
      <xdr:row>26</xdr:row>
      <xdr:rowOff>219075</xdr:rowOff>
    </xdr:from>
    <xdr:to>
      <xdr:col>5</xdr:col>
      <xdr:colOff>1543050</xdr:colOff>
      <xdr:row>28</xdr:row>
      <xdr:rowOff>0</xdr:rowOff>
    </xdr:to>
    <xdr:sp macro="" textlink="">
      <xdr:nvSpPr>
        <xdr:cNvPr id="73" name="Rectangle 66"/>
        <xdr:cNvSpPr>
          <a:spLocks noChangeArrowheads="1"/>
        </xdr:cNvSpPr>
      </xdr:nvSpPr>
      <xdr:spPr bwMode="auto">
        <a:xfrm>
          <a:off x="3971925" y="7553325"/>
          <a:ext cx="2952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74"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75"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6</xdr:col>
      <xdr:colOff>1190625</xdr:colOff>
      <xdr:row>26</xdr:row>
      <xdr:rowOff>219075</xdr:rowOff>
    </xdr:from>
    <xdr:to>
      <xdr:col>6</xdr:col>
      <xdr:colOff>1543050</xdr:colOff>
      <xdr:row>28</xdr:row>
      <xdr:rowOff>0</xdr:rowOff>
    </xdr:to>
    <xdr:sp macro="" textlink="">
      <xdr:nvSpPr>
        <xdr:cNvPr id="76" name="Rectangle 66"/>
        <xdr:cNvSpPr>
          <a:spLocks noChangeArrowheads="1"/>
        </xdr:cNvSpPr>
      </xdr:nvSpPr>
      <xdr:spPr bwMode="auto">
        <a:xfrm>
          <a:off x="5457825" y="7553325"/>
          <a:ext cx="2571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77"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78"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79"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80"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81"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5</xdr:col>
      <xdr:colOff>1190625</xdr:colOff>
      <xdr:row>26</xdr:row>
      <xdr:rowOff>219075</xdr:rowOff>
    </xdr:from>
    <xdr:to>
      <xdr:col>5</xdr:col>
      <xdr:colOff>1543050</xdr:colOff>
      <xdr:row>28</xdr:row>
      <xdr:rowOff>0</xdr:rowOff>
    </xdr:to>
    <xdr:sp macro="" textlink="">
      <xdr:nvSpPr>
        <xdr:cNvPr id="82" name="Rectangle 66"/>
        <xdr:cNvSpPr>
          <a:spLocks noChangeArrowheads="1"/>
        </xdr:cNvSpPr>
      </xdr:nvSpPr>
      <xdr:spPr bwMode="auto">
        <a:xfrm>
          <a:off x="3971925" y="7553325"/>
          <a:ext cx="2952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5</xdr:col>
      <xdr:colOff>1190625</xdr:colOff>
      <xdr:row>26</xdr:row>
      <xdr:rowOff>219075</xdr:rowOff>
    </xdr:from>
    <xdr:to>
      <xdr:col>5</xdr:col>
      <xdr:colOff>1543050</xdr:colOff>
      <xdr:row>28</xdr:row>
      <xdr:rowOff>0</xdr:rowOff>
    </xdr:to>
    <xdr:sp macro="" textlink="">
      <xdr:nvSpPr>
        <xdr:cNvPr id="83" name="Rectangle 66"/>
        <xdr:cNvSpPr>
          <a:spLocks noChangeArrowheads="1"/>
        </xdr:cNvSpPr>
      </xdr:nvSpPr>
      <xdr:spPr bwMode="auto">
        <a:xfrm>
          <a:off x="3971925" y="7553325"/>
          <a:ext cx="295275"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xdr:from>
      <xdr:col>3</xdr:col>
      <xdr:colOff>1190625</xdr:colOff>
      <xdr:row>26</xdr:row>
      <xdr:rowOff>219075</xdr:rowOff>
    </xdr:from>
    <xdr:to>
      <xdr:col>3</xdr:col>
      <xdr:colOff>1543050</xdr:colOff>
      <xdr:row>28</xdr:row>
      <xdr:rowOff>0</xdr:rowOff>
    </xdr:to>
    <xdr:sp macro="" textlink="">
      <xdr:nvSpPr>
        <xdr:cNvPr id="84" name="Rectangle 66"/>
        <xdr:cNvSpPr>
          <a:spLocks noChangeArrowheads="1"/>
        </xdr:cNvSpPr>
      </xdr:nvSpPr>
      <xdr:spPr bwMode="auto">
        <a:xfrm>
          <a:off x="1333500" y="7553325"/>
          <a:ext cx="0" cy="314325"/>
        </a:xfrm>
        <a:prstGeom prst="rect">
          <a:avLst/>
        </a:prstGeom>
        <a:noFill/>
        <a:ln w="9525">
          <a:noFill/>
          <a:miter lim="800000"/>
          <a:headEnd/>
          <a:tailEnd/>
        </a:ln>
        <a:effectLst>
          <a:outerShdw sy="50000" rotWithShape="0">
            <a:srgbClr val="808080">
              <a:alpha val="50000"/>
            </a:srgbClr>
          </a:outerShdw>
        </a:effectLst>
      </xdr:spPr>
      <xdr:txBody>
        <a:bodyPr vertOverflow="clip" wrap="square" lIns="36576" tIns="27432" rIns="36576" bIns="0" anchor="t" upright="1"/>
        <a:lstStyle/>
        <a:p>
          <a:pPr algn="ctr" rtl="0">
            <a:defRPr sz="1000"/>
          </a:pPr>
          <a:endParaRPr lang="en-AU" sz="1200" b="1" i="0" u="none" strike="noStrike" baseline="0">
            <a:solidFill>
              <a:srgbClr val="FF0000"/>
            </a:solidFill>
            <a:latin typeface="Arial"/>
            <a:cs typeface="Arial"/>
          </a:endParaRPr>
        </a:p>
      </xdr:txBody>
    </xdr:sp>
    <xdr:clientData/>
  </xdr:twoCellAnchor>
  <xdr:twoCellAnchor editAs="oneCell">
    <xdr:from>
      <xdr:col>3</xdr:col>
      <xdr:colOff>50800</xdr:colOff>
      <xdr:row>1</xdr:row>
      <xdr:rowOff>108324</xdr:rowOff>
    </xdr:from>
    <xdr:to>
      <xdr:col>5</xdr:col>
      <xdr:colOff>577850</xdr:colOff>
      <xdr:row>6</xdr:row>
      <xdr:rowOff>28656</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1750" y="286124"/>
          <a:ext cx="3213100" cy="1012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50986</xdr:colOff>
      <xdr:row>24</xdr:row>
      <xdr:rowOff>81617</xdr:rowOff>
    </xdr:from>
    <xdr:ext cx="4032064" cy="1128001"/>
    <mc:AlternateContent xmlns:mc="http://schemas.openxmlformats.org/markup-compatibility/2006" xmlns:a14="http://schemas.microsoft.com/office/drawing/2010/main">
      <mc:Choice Requires="a14">
        <xdr:sp macro="" textlink="">
          <xdr:nvSpPr>
            <xdr:cNvPr id="2" name="TextBox 1"/>
            <xdr:cNvSpPr txBox="1"/>
          </xdr:nvSpPr>
          <xdr:spPr>
            <a:xfrm>
              <a:off x="1225736" y="5060017"/>
              <a:ext cx="4032064" cy="1128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14:m>
                <m:oMathPara xmlns:m="http://schemas.openxmlformats.org/officeDocument/2006/math">
                  <m:oMathParaPr>
                    <m:jc m:val="left"/>
                  </m:oMathParaPr>
                  <m:oMath xmlns:m="http://schemas.openxmlformats.org/officeDocument/2006/math">
                    <m:r>
                      <m:rPr>
                        <m:sty m:val="p"/>
                      </m:rPr>
                      <a:rPr lang="en-AU" sz="1100" b="0" i="0">
                        <a:solidFill>
                          <a:schemeClr val="tx1"/>
                        </a:solidFill>
                        <a:effectLst/>
                        <a:latin typeface="Cambria Math" panose="02040503050406030204" pitchFamily="18" charset="0"/>
                        <a:ea typeface="+mn-ea"/>
                        <a:cs typeface="+mn-cs"/>
                      </a:rPr>
                      <m:t>VOC</m:t>
                    </m:r>
                    <m:r>
                      <a:rPr lang="en-AU" sz="1100" b="0" i="0">
                        <a:solidFill>
                          <a:schemeClr val="tx1"/>
                        </a:solidFill>
                        <a:effectLst/>
                        <a:latin typeface="Cambria Math" panose="02040503050406030204" pitchFamily="18" charset="0"/>
                        <a:ea typeface="+mn-ea"/>
                        <a:cs typeface="+mn-cs"/>
                      </a:rPr>
                      <m:t>=</m:t>
                    </m:r>
                    <m:r>
                      <m:rPr>
                        <m:sty m:val="p"/>
                      </m:rPr>
                      <a:rPr lang="en-AU" sz="1100" b="0" i="0">
                        <a:solidFill>
                          <a:schemeClr val="tx1"/>
                        </a:solidFill>
                        <a:effectLst/>
                        <a:latin typeface="Cambria Math" panose="02040503050406030204" pitchFamily="18" charset="0"/>
                        <a:ea typeface="+mn-ea"/>
                        <a:cs typeface="+mn-cs"/>
                      </a:rPr>
                      <m:t>A</m:t>
                    </m:r>
                    <m:r>
                      <a:rPr lang="en-AU" sz="1100" b="0" i="0">
                        <a:solidFill>
                          <a:schemeClr val="tx1"/>
                        </a:solidFill>
                        <a:effectLst/>
                        <a:latin typeface="Cambria Math" panose="02040503050406030204" pitchFamily="18" charset="0"/>
                        <a:ea typeface="+mn-ea"/>
                        <a:cs typeface="+mn-cs"/>
                      </a:rPr>
                      <m:t>+</m:t>
                    </m:r>
                    <m:f>
                      <m:fPr>
                        <m:ctrlPr>
                          <a:rPr lang="en-AU" sz="1100" b="0" i="1">
                            <a:solidFill>
                              <a:schemeClr val="tx1"/>
                            </a:solidFill>
                            <a:effectLst/>
                            <a:latin typeface="Cambria Math" panose="02040503050406030204" pitchFamily="18" charset="0"/>
                            <a:ea typeface="+mn-ea"/>
                            <a:cs typeface="+mn-cs"/>
                          </a:rPr>
                        </m:ctrlPr>
                      </m:fPr>
                      <m:num>
                        <m:r>
                          <m:rPr>
                            <m:sty m:val="p"/>
                          </m:rPr>
                          <a:rPr lang="en-AU" sz="1100" b="0" i="0">
                            <a:solidFill>
                              <a:schemeClr val="tx1"/>
                            </a:solidFill>
                            <a:effectLst/>
                            <a:latin typeface="Cambria Math" panose="02040503050406030204" pitchFamily="18" charset="0"/>
                            <a:ea typeface="+mn-ea"/>
                            <a:cs typeface="+mn-cs"/>
                          </a:rPr>
                          <m:t>B</m:t>
                        </m:r>
                      </m:num>
                      <m:den>
                        <m:r>
                          <m:rPr>
                            <m:sty m:val="p"/>
                          </m:rPr>
                          <a:rPr lang="en-AU" sz="1100" b="0" i="0">
                            <a:solidFill>
                              <a:schemeClr val="tx1"/>
                            </a:solidFill>
                            <a:effectLst/>
                            <a:latin typeface="Cambria Math" panose="02040503050406030204" pitchFamily="18" charset="0"/>
                            <a:ea typeface="+mn-ea"/>
                            <a:cs typeface="+mn-cs"/>
                          </a:rPr>
                          <m:t>V</m:t>
                        </m:r>
                      </m:den>
                    </m:f>
                    <m:r>
                      <m:rPr>
                        <m:nor/>
                      </m:rPr>
                      <a:rPr lang="en-AU" sz="1100" b="0" i="0">
                        <a:solidFill>
                          <a:schemeClr val="tx1"/>
                        </a:solidFill>
                        <a:effectLst/>
                        <a:latin typeface="+mn-lt"/>
                        <a:ea typeface="+mn-ea"/>
                        <a:cs typeface="+mn-cs"/>
                      </a:rPr>
                      <m:t> </m:t>
                    </m:r>
                  </m:oMath>
                </m:oMathPara>
              </a14:m>
              <a:endParaRPr lang="en-AU" sz="1100" b="0" i="0">
                <a:latin typeface="Arial" panose="020B0604020202020204" pitchFamily="34" charset="0"/>
                <a:cs typeface="Arial" panose="020B0604020202020204" pitchFamily="34" charset="0"/>
              </a:endParaRPr>
            </a:p>
            <a:p>
              <a:pPr algn="l"/>
              <a:endParaRPr lang="en-AU" sz="1100" i="0">
                <a:latin typeface="Arial" panose="020B0604020202020204" pitchFamily="34" charset="0"/>
                <a:cs typeface="Arial" panose="020B0604020202020204" pitchFamily="34" charset="0"/>
              </a:endParaRPr>
            </a:p>
            <a:p>
              <a:pPr algn="l"/>
              <a:r>
                <a:rPr lang="en-AU" sz="1100" i="0">
                  <a:latin typeface="Arial" panose="020B0604020202020204" pitchFamily="34" charset="0"/>
                  <a:cs typeface="Arial" panose="020B0604020202020204" pitchFamily="34" charset="0"/>
                </a:rPr>
                <a:t>Where: </a:t>
              </a:r>
            </a:p>
            <a:p>
              <a:pPr algn="l"/>
              <a:r>
                <a:rPr lang="en-AU" sz="1100" b="0" i="0">
                  <a:latin typeface="Arial" panose="020B0604020202020204" pitchFamily="34" charset="0"/>
                  <a:cs typeface="Arial" panose="020B0604020202020204" pitchFamily="34" charset="0"/>
                </a:rPr>
                <a:t>VOC</a:t>
              </a:r>
              <a:r>
                <a:rPr lang="en-AU" sz="1100" b="0" i="0" baseline="0">
                  <a:latin typeface="Arial" panose="020B0604020202020204" pitchFamily="34" charset="0"/>
                  <a:cs typeface="Arial" panose="020B0604020202020204" pitchFamily="34" charset="0"/>
                </a:rPr>
                <a:t> = vehicle operating costs in cents/km</a:t>
              </a:r>
            </a:p>
            <a:p>
              <a:pPr algn="l"/>
              <a:r>
                <a:rPr lang="en-AU" sz="1100" b="0" i="0" baseline="0">
                  <a:latin typeface="Arial" panose="020B0604020202020204" pitchFamily="34" charset="0"/>
                  <a:cs typeface="Arial" panose="020B0604020202020204" pitchFamily="34" charset="0"/>
                </a:rPr>
                <a:t>V = Speed in km per hour</a:t>
              </a:r>
            </a:p>
            <a:p>
              <a:pPr algn="l"/>
              <a:r>
                <a:rPr lang="en-AU" sz="1100" b="0" i="0" baseline="0">
                  <a:latin typeface="Arial" panose="020B0604020202020204" pitchFamily="34" charset="0"/>
                  <a:cs typeface="Arial" panose="020B0604020202020204" pitchFamily="34" charset="0"/>
                </a:rPr>
                <a:t>A and B = model coefficients</a:t>
              </a:r>
            </a:p>
          </xdr:txBody>
        </xdr:sp>
      </mc:Choice>
      <mc:Fallback xmlns="">
        <xdr:sp macro="" textlink="">
          <xdr:nvSpPr>
            <xdr:cNvPr id="2" name="TextBox 1"/>
            <xdr:cNvSpPr txBox="1"/>
          </xdr:nvSpPr>
          <xdr:spPr>
            <a:xfrm>
              <a:off x="1225736" y="5060017"/>
              <a:ext cx="4032064" cy="1128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lang="en-AU" sz="1100" b="0" i="0">
                  <a:solidFill>
                    <a:schemeClr val="tx1"/>
                  </a:solidFill>
                  <a:effectLst/>
                  <a:latin typeface="Cambria Math" panose="02040503050406030204" pitchFamily="18" charset="0"/>
                  <a:ea typeface="+mn-ea"/>
                  <a:cs typeface="+mn-cs"/>
                </a:rPr>
                <a:t>VOC=A+B/V</a:t>
              </a:r>
              <a:r>
                <a:rPr lang="en-AU" sz="1100" b="0" i="0">
                  <a:solidFill>
                    <a:schemeClr val="tx1"/>
                  </a:solidFill>
                  <a:effectLst/>
                  <a:latin typeface="+mn-lt"/>
                  <a:ea typeface="+mn-ea"/>
                  <a:cs typeface="+mn-cs"/>
                </a:rPr>
                <a:t> </a:t>
              </a:r>
              <a:r>
                <a:rPr lang="en-AU" sz="1100" b="0" i="0">
                  <a:solidFill>
                    <a:schemeClr val="tx1"/>
                  </a:solidFill>
                  <a:effectLst/>
                  <a:latin typeface="Cambria Math" panose="02040503050406030204" pitchFamily="18" charset="0"/>
                  <a:ea typeface="+mn-ea"/>
                  <a:cs typeface="+mn-cs"/>
                </a:rPr>
                <a:t>" </a:t>
              </a:r>
              <a:r>
                <a:rPr lang="en-AU" sz="1100" b="0" i="0">
                  <a:solidFill>
                    <a:schemeClr val="tx1"/>
                  </a:solidFill>
                  <a:effectLst/>
                  <a:latin typeface="+mn-lt"/>
                  <a:ea typeface="+mn-ea"/>
                  <a:cs typeface="+mn-cs"/>
                </a:rPr>
                <a:t>"</a:t>
              </a:r>
              <a:endParaRPr lang="en-AU" sz="1100" b="0" i="0">
                <a:latin typeface="Arial" panose="020B0604020202020204" pitchFamily="34" charset="0"/>
                <a:cs typeface="Arial" panose="020B0604020202020204" pitchFamily="34" charset="0"/>
              </a:endParaRPr>
            </a:p>
            <a:p>
              <a:pPr algn="l"/>
              <a:endParaRPr lang="en-AU" sz="1100" i="0">
                <a:latin typeface="Arial" panose="020B0604020202020204" pitchFamily="34" charset="0"/>
                <a:cs typeface="Arial" panose="020B0604020202020204" pitchFamily="34" charset="0"/>
              </a:endParaRPr>
            </a:p>
            <a:p>
              <a:pPr algn="l"/>
              <a:r>
                <a:rPr lang="en-AU" sz="1100" i="0">
                  <a:latin typeface="Arial" panose="020B0604020202020204" pitchFamily="34" charset="0"/>
                  <a:cs typeface="Arial" panose="020B0604020202020204" pitchFamily="34" charset="0"/>
                </a:rPr>
                <a:t>Where: </a:t>
              </a:r>
            </a:p>
            <a:p>
              <a:pPr algn="l"/>
              <a:r>
                <a:rPr lang="en-AU" sz="1100" b="0" i="0">
                  <a:latin typeface="Arial" panose="020B0604020202020204" pitchFamily="34" charset="0"/>
                  <a:cs typeface="Arial" panose="020B0604020202020204" pitchFamily="34" charset="0"/>
                </a:rPr>
                <a:t>VOC</a:t>
              </a:r>
              <a:r>
                <a:rPr lang="en-AU" sz="1100" b="0" i="0" baseline="0">
                  <a:latin typeface="Arial" panose="020B0604020202020204" pitchFamily="34" charset="0"/>
                  <a:cs typeface="Arial" panose="020B0604020202020204" pitchFamily="34" charset="0"/>
                </a:rPr>
                <a:t> = vehicle operating costs in cents/km</a:t>
              </a:r>
            </a:p>
            <a:p>
              <a:pPr algn="l"/>
              <a:r>
                <a:rPr lang="en-AU" sz="1100" b="0" i="0" baseline="0">
                  <a:latin typeface="Arial" panose="020B0604020202020204" pitchFamily="34" charset="0"/>
                  <a:cs typeface="Arial" panose="020B0604020202020204" pitchFamily="34" charset="0"/>
                </a:rPr>
                <a:t>V = Speed in km per hour</a:t>
              </a:r>
            </a:p>
            <a:p>
              <a:pPr algn="l"/>
              <a:r>
                <a:rPr lang="en-AU" sz="1100" b="0" i="0" baseline="0">
                  <a:latin typeface="Arial" panose="020B0604020202020204" pitchFamily="34" charset="0"/>
                  <a:cs typeface="Arial" panose="020B0604020202020204" pitchFamily="34" charset="0"/>
                </a:rPr>
                <a:t>A and B = model coefficients</a:t>
              </a:r>
            </a:p>
          </xdr:txBody>
        </xdr:sp>
      </mc:Fallback>
    </mc:AlternateContent>
    <xdr:clientData/>
  </xdr:oneCellAnchor>
  <xdr:oneCellAnchor>
    <xdr:from>
      <xdr:col>3</xdr:col>
      <xdr:colOff>66675</xdr:colOff>
      <xdr:row>40</xdr:row>
      <xdr:rowOff>122237</xdr:rowOff>
    </xdr:from>
    <xdr:ext cx="4022725" cy="1135437"/>
    <mc:AlternateContent xmlns:mc="http://schemas.openxmlformats.org/markup-compatibility/2006" xmlns:a14="http://schemas.microsoft.com/office/drawing/2010/main">
      <mc:Choice Requires="a14">
        <xdr:sp macro="" textlink="">
          <xdr:nvSpPr>
            <xdr:cNvPr id="3" name="TextBox 2"/>
            <xdr:cNvSpPr txBox="1"/>
          </xdr:nvSpPr>
          <xdr:spPr>
            <a:xfrm>
              <a:off x="1241425" y="7983537"/>
              <a:ext cx="4022725" cy="11354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14:m>
                <m:oMathPara xmlns:m="http://schemas.openxmlformats.org/officeDocument/2006/math">
                  <m:oMathParaPr>
                    <m:jc m:val="left"/>
                  </m:oMathParaPr>
                  <m:oMath xmlns:m="http://schemas.openxmlformats.org/officeDocument/2006/math">
                    <m:r>
                      <m:rPr>
                        <m:sty m:val="p"/>
                      </m:rPr>
                      <a:rPr lang="en-AU" sz="1100" b="0" i="0">
                        <a:solidFill>
                          <a:schemeClr val="tx1"/>
                        </a:solidFill>
                        <a:effectLst/>
                        <a:latin typeface="Cambria Math" panose="02040503050406030204" pitchFamily="18" charset="0"/>
                        <a:ea typeface="+mn-ea"/>
                        <a:cs typeface="+mn-cs"/>
                      </a:rPr>
                      <m:t>VOC</m:t>
                    </m:r>
                    <m:r>
                      <a:rPr lang="en-AU" sz="1100" b="0" i="0">
                        <a:solidFill>
                          <a:schemeClr val="tx1"/>
                        </a:solidFill>
                        <a:effectLst/>
                        <a:latin typeface="Cambria Math" panose="02040503050406030204" pitchFamily="18" charset="0"/>
                        <a:ea typeface="+mn-ea"/>
                        <a:cs typeface="+mn-cs"/>
                      </a:rPr>
                      <m:t>= </m:t>
                    </m:r>
                    <m:r>
                      <m:rPr>
                        <m:sty m:val="p"/>
                      </m:rPr>
                      <a:rPr lang="en-AU" sz="1100" b="0" i="0">
                        <a:solidFill>
                          <a:schemeClr val="tx1"/>
                        </a:solidFill>
                        <a:effectLst/>
                        <a:latin typeface="Cambria Math" panose="02040503050406030204" pitchFamily="18" charset="0"/>
                        <a:ea typeface="+mn-ea"/>
                        <a:cs typeface="+mn-cs"/>
                      </a:rPr>
                      <m:t>A</m:t>
                    </m:r>
                    <m:r>
                      <a:rPr lang="en-AU" sz="1100" b="0" i="0">
                        <a:solidFill>
                          <a:schemeClr val="tx1"/>
                        </a:solidFill>
                        <a:effectLst/>
                        <a:latin typeface="Cambria Math" panose="02040503050406030204" pitchFamily="18" charset="0"/>
                        <a:ea typeface="+mn-ea"/>
                        <a:cs typeface="+mn-cs"/>
                      </a:rPr>
                      <m:t>+</m:t>
                    </m:r>
                    <m:f>
                      <m:fPr>
                        <m:ctrlPr>
                          <a:rPr lang="en-AU" sz="1100" b="0" i="1">
                            <a:solidFill>
                              <a:schemeClr val="tx1"/>
                            </a:solidFill>
                            <a:effectLst/>
                            <a:latin typeface="Cambria Math" panose="02040503050406030204" pitchFamily="18" charset="0"/>
                            <a:ea typeface="+mn-ea"/>
                            <a:cs typeface="+mn-cs"/>
                          </a:rPr>
                        </m:ctrlPr>
                      </m:fPr>
                      <m:num>
                        <m:r>
                          <m:rPr>
                            <m:sty m:val="p"/>
                          </m:rPr>
                          <a:rPr lang="en-AU" sz="1100" b="0" i="0">
                            <a:solidFill>
                              <a:schemeClr val="tx1"/>
                            </a:solidFill>
                            <a:effectLst/>
                            <a:latin typeface="Cambria Math" panose="02040503050406030204" pitchFamily="18" charset="0"/>
                            <a:ea typeface="+mn-ea"/>
                            <a:cs typeface="+mn-cs"/>
                          </a:rPr>
                          <m:t>B</m:t>
                        </m:r>
                      </m:num>
                      <m:den>
                        <m:r>
                          <m:rPr>
                            <m:sty m:val="p"/>
                          </m:rPr>
                          <a:rPr lang="en-AU" sz="1100" b="0" i="0">
                            <a:solidFill>
                              <a:schemeClr val="tx1"/>
                            </a:solidFill>
                            <a:effectLst/>
                            <a:latin typeface="Cambria Math" panose="02040503050406030204" pitchFamily="18" charset="0"/>
                            <a:ea typeface="+mn-ea"/>
                            <a:cs typeface="+mn-cs"/>
                          </a:rPr>
                          <m:t>V</m:t>
                        </m:r>
                      </m:den>
                    </m:f>
                    <m:r>
                      <a:rPr lang="en-AU" sz="1100" b="0" i="0">
                        <a:solidFill>
                          <a:schemeClr val="tx1"/>
                        </a:solidFill>
                        <a:effectLst/>
                        <a:latin typeface="Cambria Math" panose="02040503050406030204" pitchFamily="18" charset="0"/>
                        <a:ea typeface="+mn-ea"/>
                        <a:cs typeface="+mn-cs"/>
                      </a:rPr>
                      <m:t>+</m:t>
                    </m:r>
                    <m:r>
                      <m:rPr>
                        <m:sty m:val="p"/>
                      </m:rPr>
                      <a:rPr lang="en-AU" sz="1100" b="0" i="0">
                        <a:solidFill>
                          <a:schemeClr val="tx1"/>
                        </a:solidFill>
                        <a:effectLst/>
                        <a:latin typeface="Cambria Math" panose="02040503050406030204" pitchFamily="18" charset="0"/>
                        <a:ea typeface="+mn-ea"/>
                        <a:cs typeface="+mn-cs"/>
                      </a:rPr>
                      <m:t>C</m:t>
                    </m:r>
                    <m:r>
                      <a:rPr lang="en-AU" sz="1100" b="0" i="0">
                        <a:solidFill>
                          <a:schemeClr val="tx1"/>
                        </a:solidFill>
                        <a:effectLst/>
                        <a:latin typeface="Cambria Math" panose="02040503050406030204" pitchFamily="18" charset="0"/>
                        <a:ea typeface="+mn-ea"/>
                        <a:cs typeface="+mn-cs"/>
                      </a:rPr>
                      <m:t>∗</m:t>
                    </m:r>
                    <m:r>
                      <m:rPr>
                        <m:sty m:val="p"/>
                      </m:rPr>
                      <a:rPr lang="en-AU" sz="1100" b="0" i="0">
                        <a:solidFill>
                          <a:schemeClr val="tx1"/>
                        </a:solidFill>
                        <a:effectLst/>
                        <a:latin typeface="Cambria Math" panose="02040503050406030204" pitchFamily="18" charset="0"/>
                        <a:ea typeface="+mn-ea"/>
                        <a:cs typeface="+mn-cs"/>
                      </a:rPr>
                      <m:t>V</m:t>
                    </m:r>
                    <m:r>
                      <a:rPr lang="en-AU" sz="1100" b="0" i="0">
                        <a:solidFill>
                          <a:schemeClr val="tx1"/>
                        </a:solidFill>
                        <a:effectLst/>
                        <a:latin typeface="Cambria Math" panose="02040503050406030204" pitchFamily="18" charset="0"/>
                        <a:ea typeface="+mn-ea"/>
                        <a:cs typeface="+mn-cs"/>
                      </a:rPr>
                      <m:t>+</m:t>
                    </m:r>
                    <m:r>
                      <m:rPr>
                        <m:sty m:val="p"/>
                      </m:rPr>
                      <a:rPr lang="en-AU" sz="1100" b="0" i="0">
                        <a:solidFill>
                          <a:schemeClr val="tx1"/>
                        </a:solidFill>
                        <a:effectLst/>
                        <a:latin typeface="Cambria Math" panose="02040503050406030204" pitchFamily="18" charset="0"/>
                        <a:ea typeface="+mn-ea"/>
                        <a:cs typeface="+mn-cs"/>
                      </a:rPr>
                      <m:t>D</m:t>
                    </m:r>
                    <m:r>
                      <a:rPr lang="en-AU" sz="1100" b="0" i="0">
                        <a:solidFill>
                          <a:schemeClr val="tx1"/>
                        </a:solidFill>
                        <a:effectLst/>
                        <a:latin typeface="Cambria Math" panose="02040503050406030204" pitchFamily="18" charset="0"/>
                        <a:ea typeface="+mn-ea"/>
                        <a:cs typeface="+mn-cs"/>
                      </a:rPr>
                      <m:t>∗</m:t>
                    </m:r>
                    <m:sSup>
                      <m:sSupPr>
                        <m:ctrlPr>
                          <a:rPr lang="en-AU" sz="1100" b="0" i="1">
                            <a:solidFill>
                              <a:schemeClr val="tx1"/>
                            </a:solidFill>
                            <a:effectLst/>
                            <a:latin typeface="Cambria Math" panose="02040503050406030204" pitchFamily="18" charset="0"/>
                            <a:ea typeface="+mn-ea"/>
                            <a:cs typeface="+mn-cs"/>
                          </a:rPr>
                        </m:ctrlPr>
                      </m:sSupPr>
                      <m:e>
                        <m:r>
                          <m:rPr>
                            <m:sty m:val="p"/>
                          </m:rPr>
                          <a:rPr lang="en-AU" sz="1100" b="0" i="0">
                            <a:solidFill>
                              <a:schemeClr val="tx1"/>
                            </a:solidFill>
                            <a:effectLst/>
                            <a:latin typeface="Cambria Math" panose="02040503050406030204" pitchFamily="18" charset="0"/>
                            <a:ea typeface="+mn-ea"/>
                            <a:cs typeface="+mn-cs"/>
                          </a:rPr>
                          <m:t>V</m:t>
                        </m:r>
                      </m:e>
                      <m:sup>
                        <m:r>
                          <a:rPr lang="en-AU" sz="1100" b="0" i="0">
                            <a:solidFill>
                              <a:schemeClr val="tx1"/>
                            </a:solidFill>
                            <a:effectLst/>
                            <a:latin typeface="Cambria Math" panose="02040503050406030204" pitchFamily="18" charset="0"/>
                            <a:ea typeface="+mn-ea"/>
                            <a:cs typeface="+mn-cs"/>
                          </a:rPr>
                          <m:t>2</m:t>
                        </m:r>
                      </m:sup>
                    </m:sSup>
                  </m:oMath>
                </m:oMathPara>
              </a14:m>
              <a:r>
                <a:rPr lang="en-AU" sz="1100" b="0" i="0">
                  <a:latin typeface="Cambria Math" panose="02040503050406030204" pitchFamily="18" charset="0"/>
                </a:rPr>
                <a:t/>
              </a:r>
              <a:br>
                <a:rPr lang="en-AU" sz="1100" b="0" i="0">
                  <a:latin typeface="Cambria Math" panose="02040503050406030204" pitchFamily="18" charset="0"/>
                </a:rPr>
              </a:br>
              <a:endParaRPr lang="en-AU" sz="1100" b="0" i="0">
                <a:latin typeface="Cambria Math" panose="02040503050406030204" pitchFamily="18" charset="0"/>
              </a:endParaRPr>
            </a:p>
            <a:p>
              <a:pPr algn="l"/>
              <a:endParaRPr lang="en-AU" sz="1100" b="0" i="0">
                <a:latin typeface="Cambria Math" panose="02040503050406030204" pitchFamily="18" charset="0"/>
                <a:cs typeface="Arial" panose="020B0604020202020204" pitchFamily="34" charset="0"/>
              </a:endParaRPr>
            </a:p>
            <a:p>
              <a:pPr algn="l"/>
              <a:r>
                <a:rPr lang="en-AU" sz="1100" i="0">
                  <a:latin typeface="Arial'"/>
                  <a:cs typeface="Arial" panose="020B0604020202020204" pitchFamily="34" charset="0"/>
                </a:rPr>
                <a:t>Where:</a:t>
              </a:r>
            </a:p>
            <a:p>
              <a:pPr algn="l"/>
              <a:r>
                <a:rPr lang="en-AU" sz="1100" i="0">
                  <a:latin typeface="Arial'"/>
                  <a:cs typeface="Arial" panose="020B0604020202020204" pitchFamily="34" charset="0"/>
                </a:rPr>
                <a:t>VOC = vehicle operating costs in cents/km</a:t>
              </a:r>
            </a:p>
            <a:p>
              <a:pPr algn="l"/>
              <a:r>
                <a:rPr lang="en-AU" sz="1100" i="0">
                  <a:latin typeface="Arial'"/>
                  <a:cs typeface="Arial" panose="020B0604020202020204" pitchFamily="34" charset="0"/>
                </a:rPr>
                <a:t>V = speed in km per hour</a:t>
              </a:r>
            </a:p>
            <a:p>
              <a:pPr algn="l"/>
              <a:r>
                <a:rPr lang="en-AU" sz="1100" i="0">
                  <a:latin typeface="Arial'"/>
                  <a:cs typeface="Arial" panose="020B0604020202020204" pitchFamily="34" charset="0"/>
                </a:rPr>
                <a:t>A, B, C and D = model coefficients</a:t>
              </a:r>
            </a:p>
          </xdr:txBody>
        </xdr:sp>
      </mc:Choice>
      <mc:Fallback xmlns="">
        <xdr:sp macro="" textlink="">
          <xdr:nvSpPr>
            <xdr:cNvPr id="3" name="TextBox 2"/>
            <xdr:cNvSpPr txBox="1"/>
          </xdr:nvSpPr>
          <xdr:spPr>
            <a:xfrm>
              <a:off x="1241425" y="7983537"/>
              <a:ext cx="4022725" cy="11354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n-AU" sz="1100" b="0" i="0">
                  <a:solidFill>
                    <a:schemeClr val="tx1"/>
                  </a:solidFill>
                  <a:effectLst/>
                  <a:latin typeface="Cambria Math" panose="02040503050406030204" pitchFamily="18" charset="0"/>
                  <a:ea typeface="+mn-ea"/>
                  <a:cs typeface="+mn-cs"/>
                </a:rPr>
                <a:t>VOC= A+B/V+C∗V+D∗V^2</a:t>
              </a:r>
              <a:r>
                <a:rPr lang="en-AU" sz="1100" b="0" i="0">
                  <a:latin typeface="Cambria Math" panose="02040503050406030204" pitchFamily="18" charset="0"/>
                </a:rPr>
                <a:t/>
              </a:r>
              <a:br>
                <a:rPr lang="en-AU" sz="1100" b="0" i="0">
                  <a:latin typeface="Cambria Math" panose="02040503050406030204" pitchFamily="18" charset="0"/>
                </a:rPr>
              </a:br>
              <a:endParaRPr lang="en-AU" sz="1100" b="0" i="0">
                <a:latin typeface="Cambria Math" panose="02040503050406030204" pitchFamily="18" charset="0"/>
              </a:endParaRPr>
            </a:p>
            <a:p>
              <a:pPr algn="l"/>
              <a:endParaRPr lang="en-AU" sz="1100" b="0" i="0">
                <a:latin typeface="Cambria Math" panose="02040503050406030204" pitchFamily="18" charset="0"/>
                <a:cs typeface="Arial" panose="020B0604020202020204" pitchFamily="34" charset="0"/>
              </a:endParaRPr>
            </a:p>
            <a:p>
              <a:pPr algn="l"/>
              <a:r>
                <a:rPr lang="en-AU" sz="1100" i="0">
                  <a:latin typeface="Arial'"/>
                  <a:cs typeface="Arial" panose="020B0604020202020204" pitchFamily="34" charset="0"/>
                </a:rPr>
                <a:t>Where:</a:t>
              </a:r>
            </a:p>
            <a:p>
              <a:pPr algn="l"/>
              <a:r>
                <a:rPr lang="en-AU" sz="1100" i="0">
                  <a:latin typeface="Arial'"/>
                  <a:cs typeface="Arial" panose="020B0604020202020204" pitchFamily="34" charset="0"/>
                </a:rPr>
                <a:t>VOC = vehicle operating costs in cents/km</a:t>
              </a:r>
            </a:p>
            <a:p>
              <a:pPr algn="l"/>
              <a:r>
                <a:rPr lang="en-AU" sz="1100" i="0">
                  <a:latin typeface="Arial'"/>
                  <a:cs typeface="Arial" panose="020B0604020202020204" pitchFamily="34" charset="0"/>
                </a:rPr>
                <a:t>V = speed in km per hour</a:t>
              </a:r>
            </a:p>
            <a:p>
              <a:pPr algn="l"/>
              <a:r>
                <a:rPr lang="en-AU" sz="1100" i="0">
                  <a:latin typeface="Arial'"/>
                  <a:cs typeface="Arial" panose="020B0604020202020204" pitchFamily="34" charset="0"/>
                </a:rPr>
                <a:t>A, B, C and D = model coefficients</a:t>
              </a:r>
            </a:p>
          </xdr:txBody>
        </xdr:sp>
      </mc:Fallback>
    </mc:AlternateContent>
    <xdr:clientData/>
  </xdr:oneCellAnchor>
  <xdr:oneCellAnchor>
    <xdr:from>
      <xdr:col>3</xdr:col>
      <xdr:colOff>15875</xdr:colOff>
      <xdr:row>65</xdr:row>
      <xdr:rowOff>0</xdr:rowOff>
    </xdr:from>
    <xdr:ext cx="65" cy="172227"/>
    <xdr:sp macro="" textlink="">
      <xdr:nvSpPr>
        <xdr:cNvPr id="4" name="TextBox 3"/>
        <xdr:cNvSpPr txBox="1"/>
      </xdr:nvSpPr>
      <xdr:spPr>
        <a:xfrm>
          <a:off x="396875" y="683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oneCellAnchor>
    <xdr:from>
      <xdr:col>3</xdr:col>
      <xdr:colOff>38286</xdr:colOff>
      <xdr:row>32</xdr:row>
      <xdr:rowOff>113367</xdr:rowOff>
    </xdr:from>
    <xdr:ext cx="3968564" cy="979948"/>
    <mc:AlternateContent xmlns:mc="http://schemas.openxmlformats.org/markup-compatibility/2006" xmlns:a14="http://schemas.microsoft.com/office/drawing/2010/main">
      <mc:Choice Requires="a14">
        <xdr:sp macro="" textlink="">
          <xdr:nvSpPr>
            <xdr:cNvPr id="5" name="TextBox 4"/>
            <xdr:cNvSpPr txBox="1"/>
          </xdr:nvSpPr>
          <xdr:spPr>
            <a:xfrm>
              <a:off x="1441636" y="6266517"/>
              <a:ext cx="3968564" cy="9799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14:m>
                <m:oMathPara xmlns:m="http://schemas.openxmlformats.org/officeDocument/2006/math">
                  <m:oMathParaPr>
                    <m:jc m:val="left"/>
                  </m:oMathParaPr>
                  <m:oMath xmlns:m="http://schemas.openxmlformats.org/officeDocument/2006/math">
                    <m:r>
                      <m:rPr>
                        <m:sty m:val="p"/>
                      </m:rPr>
                      <a:rPr lang="en-AU" sz="1100" b="0" i="0">
                        <a:solidFill>
                          <a:schemeClr val="tx1"/>
                        </a:solidFill>
                        <a:effectLst/>
                        <a:latin typeface="Cambria Math" panose="02040503050406030204" pitchFamily="18" charset="0"/>
                        <a:ea typeface="+mn-ea"/>
                        <a:cs typeface="+mn-cs"/>
                      </a:rPr>
                      <m:t>VOC</m:t>
                    </m:r>
                    <m:r>
                      <a:rPr lang="en-AU" sz="1100" b="0" i="0">
                        <a:solidFill>
                          <a:schemeClr val="tx1"/>
                        </a:solidFill>
                        <a:effectLst/>
                        <a:latin typeface="Cambria Math" panose="02040503050406030204" pitchFamily="18" charset="0"/>
                        <a:ea typeface="+mn-ea"/>
                        <a:cs typeface="+mn-cs"/>
                      </a:rPr>
                      <m:t>=</m:t>
                    </m:r>
                    <m:sSub>
                      <m:sSubPr>
                        <m:ctrlPr>
                          <a:rPr lang="en-AU" sz="1100" b="0" i="1">
                            <a:solidFill>
                              <a:schemeClr val="tx1"/>
                            </a:solidFill>
                            <a:effectLst/>
                            <a:latin typeface="Cambria Math" panose="02040503050406030204" pitchFamily="18" charset="0"/>
                            <a:ea typeface="+mn-ea"/>
                            <a:cs typeface="+mn-cs"/>
                          </a:rPr>
                        </m:ctrlPr>
                      </m:sSubPr>
                      <m:e>
                        <m:r>
                          <m:rPr>
                            <m:sty m:val="p"/>
                          </m:rPr>
                          <a:rPr lang="en-AU" sz="1100" b="0" i="0">
                            <a:solidFill>
                              <a:schemeClr val="tx1"/>
                            </a:solidFill>
                            <a:effectLst/>
                            <a:latin typeface="Cambria Math" panose="02040503050406030204" pitchFamily="18" charset="0"/>
                            <a:ea typeface="+mn-ea"/>
                            <a:cs typeface="+mn-cs"/>
                          </a:rPr>
                          <m:t>C</m:t>
                        </m:r>
                      </m:e>
                      <m:sub>
                        <m:r>
                          <a:rPr lang="en-AU" sz="1100" b="0" i="0">
                            <a:solidFill>
                              <a:schemeClr val="tx1"/>
                            </a:solidFill>
                            <a:effectLst/>
                            <a:latin typeface="Cambria Math" panose="02040503050406030204" pitchFamily="18" charset="0"/>
                            <a:ea typeface="+mn-ea"/>
                            <a:cs typeface="+mn-cs"/>
                          </a:rPr>
                          <m:t>0</m:t>
                        </m:r>
                      </m:sub>
                    </m:sSub>
                    <m:r>
                      <a:rPr lang="en-AU" sz="1100" b="0" i="0">
                        <a:solidFill>
                          <a:schemeClr val="tx1"/>
                        </a:solidFill>
                        <a:effectLst/>
                        <a:latin typeface="Cambria Math" panose="02040503050406030204" pitchFamily="18" charset="0"/>
                        <a:ea typeface="+mn-ea"/>
                        <a:cs typeface="+mn-cs"/>
                      </a:rPr>
                      <m:t>+</m:t>
                    </m:r>
                    <m:sSub>
                      <m:sSubPr>
                        <m:ctrlPr>
                          <a:rPr lang="en-AU" sz="1100" b="0" i="1">
                            <a:solidFill>
                              <a:schemeClr val="tx1"/>
                            </a:solidFill>
                            <a:effectLst/>
                            <a:latin typeface="Cambria Math" panose="02040503050406030204" pitchFamily="18" charset="0"/>
                            <a:ea typeface="+mn-ea"/>
                            <a:cs typeface="+mn-cs"/>
                          </a:rPr>
                        </m:ctrlPr>
                      </m:sSubPr>
                      <m:e>
                        <m:r>
                          <m:rPr>
                            <m:sty m:val="p"/>
                          </m:rPr>
                          <a:rPr lang="en-AU" sz="1100" b="0" i="0">
                            <a:solidFill>
                              <a:schemeClr val="tx1"/>
                            </a:solidFill>
                            <a:effectLst/>
                            <a:latin typeface="Cambria Math" panose="02040503050406030204" pitchFamily="18" charset="0"/>
                            <a:ea typeface="+mn-ea"/>
                            <a:cs typeface="+mn-cs"/>
                          </a:rPr>
                          <m:t>C</m:t>
                        </m:r>
                      </m:e>
                      <m:sub>
                        <m:r>
                          <a:rPr lang="en-AU" sz="1100" b="0" i="0">
                            <a:solidFill>
                              <a:schemeClr val="tx1"/>
                            </a:solidFill>
                            <a:effectLst/>
                            <a:latin typeface="Cambria Math" panose="02040503050406030204" pitchFamily="18" charset="0"/>
                            <a:ea typeface="+mn-ea"/>
                            <a:cs typeface="+mn-cs"/>
                          </a:rPr>
                          <m:t>1</m:t>
                        </m:r>
                      </m:sub>
                    </m:sSub>
                    <m:r>
                      <m:rPr>
                        <m:sty m:val="p"/>
                      </m:rPr>
                      <a:rPr lang="en-AU" sz="1100" b="0" i="0">
                        <a:solidFill>
                          <a:schemeClr val="tx1"/>
                        </a:solidFill>
                        <a:effectLst/>
                        <a:latin typeface="Cambria Math" panose="02040503050406030204" pitchFamily="18" charset="0"/>
                        <a:ea typeface="+mn-ea"/>
                        <a:cs typeface="+mn-cs"/>
                      </a:rPr>
                      <m:t>V</m:t>
                    </m:r>
                    <m:r>
                      <a:rPr lang="en-AU" sz="1100" b="0" i="0">
                        <a:solidFill>
                          <a:schemeClr val="tx1"/>
                        </a:solidFill>
                        <a:effectLst/>
                        <a:latin typeface="Cambria Math" panose="02040503050406030204" pitchFamily="18" charset="0"/>
                        <a:ea typeface="+mn-ea"/>
                        <a:cs typeface="+mn-cs"/>
                      </a:rPr>
                      <m:t>+</m:t>
                    </m:r>
                    <m:sSub>
                      <m:sSubPr>
                        <m:ctrlPr>
                          <a:rPr lang="en-AU" sz="1100" b="0" i="1">
                            <a:solidFill>
                              <a:schemeClr val="tx1"/>
                            </a:solidFill>
                            <a:effectLst/>
                            <a:latin typeface="Cambria Math" panose="02040503050406030204" pitchFamily="18" charset="0"/>
                            <a:ea typeface="+mn-ea"/>
                            <a:cs typeface="+mn-cs"/>
                          </a:rPr>
                        </m:ctrlPr>
                      </m:sSubPr>
                      <m:e>
                        <m:r>
                          <m:rPr>
                            <m:sty m:val="p"/>
                          </m:rPr>
                          <a:rPr lang="en-AU" sz="1100" b="0" i="0">
                            <a:solidFill>
                              <a:schemeClr val="tx1"/>
                            </a:solidFill>
                            <a:effectLst/>
                            <a:latin typeface="Cambria Math" panose="02040503050406030204" pitchFamily="18" charset="0"/>
                            <a:ea typeface="+mn-ea"/>
                            <a:cs typeface="+mn-cs"/>
                          </a:rPr>
                          <m:t>C</m:t>
                        </m:r>
                      </m:e>
                      <m:sub>
                        <m:r>
                          <a:rPr lang="en-AU" sz="1100" b="0" i="0">
                            <a:solidFill>
                              <a:schemeClr val="tx1"/>
                            </a:solidFill>
                            <a:effectLst/>
                            <a:latin typeface="Cambria Math" panose="02040503050406030204" pitchFamily="18" charset="0"/>
                            <a:ea typeface="+mn-ea"/>
                            <a:cs typeface="+mn-cs"/>
                          </a:rPr>
                          <m:t>2</m:t>
                        </m:r>
                      </m:sub>
                    </m:sSub>
                    <m:sSup>
                      <m:sSupPr>
                        <m:ctrlPr>
                          <a:rPr lang="en-AU" sz="1100" b="0" i="1">
                            <a:solidFill>
                              <a:schemeClr val="tx1"/>
                            </a:solidFill>
                            <a:effectLst/>
                            <a:latin typeface="Cambria Math" panose="02040503050406030204" pitchFamily="18" charset="0"/>
                            <a:ea typeface="+mn-ea"/>
                            <a:cs typeface="+mn-cs"/>
                          </a:rPr>
                        </m:ctrlPr>
                      </m:sSupPr>
                      <m:e>
                        <m:r>
                          <m:rPr>
                            <m:sty m:val="p"/>
                          </m:rPr>
                          <a:rPr lang="en-AU" sz="1100" b="0" i="0">
                            <a:solidFill>
                              <a:schemeClr val="tx1"/>
                            </a:solidFill>
                            <a:effectLst/>
                            <a:latin typeface="Cambria Math" panose="02040503050406030204" pitchFamily="18" charset="0"/>
                            <a:ea typeface="+mn-ea"/>
                            <a:cs typeface="+mn-cs"/>
                          </a:rPr>
                          <m:t>V</m:t>
                        </m:r>
                      </m:e>
                      <m:sup>
                        <m:r>
                          <a:rPr lang="en-AU" sz="1100" b="0" i="0">
                            <a:solidFill>
                              <a:schemeClr val="tx1"/>
                            </a:solidFill>
                            <a:effectLst/>
                            <a:latin typeface="Cambria Math" panose="02040503050406030204" pitchFamily="18" charset="0"/>
                            <a:ea typeface="+mn-ea"/>
                            <a:cs typeface="+mn-cs"/>
                          </a:rPr>
                          <m:t>2</m:t>
                        </m:r>
                      </m:sup>
                    </m:sSup>
                    <m:r>
                      <m:rPr>
                        <m:nor/>
                      </m:rPr>
                      <a:rPr lang="en-AU" sz="1100" b="0" i="0">
                        <a:solidFill>
                          <a:schemeClr val="tx1"/>
                        </a:solidFill>
                        <a:effectLst/>
                        <a:latin typeface="+mn-lt"/>
                        <a:ea typeface="+mn-ea"/>
                        <a:cs typeface="+mn-cs"/>
                      </a:rPr>
                      <m:t> </m:t>
                    </m:r>
                  </m:oMath>
                </m:oMathPara>
              </a14:m>
              <a:endParaRPr lang="en-AU" sz="1100" b="0" i="0">
                <a:latin typeface="Arial" panose="020B0604020202020204" pitchFamily="34" charset="0"/>
                <a:cs typeface="Arial" panose="020B0604020202020204" pitchFamily="34" charset="0"/>
              </a:endParaRPr>
            </a:p>
            <a:p>
              <a:pPr algn="l"/>
              <a:endParaRPr lang="en-AU" sz="1100" i="0">
                <a:latin typeface="Arial" panose="020B0604020202020204" pitchFamily="34" charset="0"/>
                <a:cs typeface="Arial" panose="020B0604020202020204" pitchFamily="34" charset="0"/>
              </a:endParaRPr>
            </a:p>
            <a:p>
              <a:pPr algn="l"/>
              <a:r>
                <a:rPr lang="en-AU" sz="1100" i="0">
                  <a:latin typeface="Arial" panose="020B0604020202020204" pitchFamily="34" charset="0"/>
                  <a:cs typeface="Arial" panose="020B0604020202020204" pitchFamily="34" charset="0"/>
                </a:rPr>
                <a:t>Where: </a:t>
              </a:r>
            </a:p>
            <a:p>
              <a:pPr algn="l"/>
              <a:r>
                <a:rPr lang="en-AU" sz="1100" b="0" i="0">
                  <a:latin typeface="Arial" panose="020B0604020202020204" pitchFamily="34" charset="0"/>
                  <a:cs typeface="Arial" panose="020B0604020202020204" pitchFamily="34" charset="0"/>
                </a:rPr>
                <a:t>VOC</a:t>
              </a:r>
              <a:r>
                <a:rPr lang="en-AU" sz="1100" b="0" i="0" baseline="0">
                  <a:latin typeface="Arial" panose="020B0604020202020204" pitchFamily="34" charset="0"/>
                  <a:cs typeface="Arial" panose="020B0604020202020204" pitchFamily="34" charset="0"/>
                </a:rPr>
                <a:t> = vehicle operating costs in cents/km</a:t>
              </a:r>
            </a:p>
            <a:p>
              <a:pPr algn="l"/>
              <a:r>
                <a:rPr lang="en-AU" sz="1100" b="0" i="0" baseline="0">
                  <a:latin typeface="Arial" panose="020B0604020202020204" pitchFamily="34" charset="0"/>
                  <a:cs typeface="Arial" panose="020B0604020202020204" pitchFamily="34" charset="0"/>
                </a:rPr>
                <a:t>V = speed in km per hour</a:t>
              </a:r>
            </a:p>
            <a:p>
              <a:pPr algn="l"/>
              <a:r>
                <a:rPr lang="en-AU" sz="1100" b="0" i="0" baseline="0">
                  <a:latin typeface="Arial" panose="020B0604020202020204" pitchFamily="34" charset="0"/>
                  <a:cs typeface="Arial" panose="020B0604020202020204" pitchFamily="34" charset="0"/>
                </a:rPr>
                <a:t>C0, C1 and C2 = model coefficients</a:t>
              </a:r>
            </a:p>
          </xdr:txBody>
        </xdr:sp>
      </mc:Choice>
      <mc:Fallback xmlns="">
        <xdr:sp macro="" textlink="">
          <xdr:nvSpPr>
            <xdr:cNvPr id="5" name="TextBox 4"/>
            <xdr:cNvSpPr txBox="1"/>
          </xdr:nvSpPr>
          <xdr:spPr>
            <a:xfrm>
              <a:off x="1441636" y="6266517"/>
              <a:ext cx="3968564" cy="9799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lang="en-AU" sz="1100" b="0" i="0">
                  <a:solidFill>
                    <a:schemeClr val="tx1"/>
                  </a:solidFill>
                  <a:effectLst/>
                  <a:latin typeface="Cambria Math" panose="02040503050406030204" pitchFamily="18" charset="0"/>
                  <a:ea typeface="+mn-ea"/>
                  <a:cs typeface="+mn-cs"/>
                </a:rPr>
                <a:t>VOC=C_0+C_1 V+C_2 V^2</a:t>
              </a:r>
              <a:r>
                <a:rPr lang="en-AU" sz="1100" b="0" i="0">
                  <a:solidFill>
                    <a:schemeClr val="tx1"/>
                  </a:solidFill>
                  <a:effectLst/>
                  <a:latin typeface="+mn-lt"/>
                  <a:ea typeface="+mn-ea"/>
                  <a:cs typeface="+mn-cs"/>
                </a:rPr>
                <a:t> </a:t>
              </a:r>
              <a:r>
                <a:rPr lang="en-AU" sz="1100" b="0" i="0">
                  <a:solidFill>
                    <a:schemeClr val="tx1"/>
                  </a:solidFill>
                  <a:effectLst/>
                  <a:latin typeface="Cambria Math" panose="02040503050406030204" pitchFamily="18" charset="0"/>
                  <a:ea typeface="+mn-ea"/>
                  <a:cs typeface="+mn-cs"/>
                </a:rPr>
                <a:t>" </a:t>
              </a:r>
              <a:r>
                <a:rPr lang="en-AU" sz="1100" b="0" i="0">
                  <a:solidFill>
                    <a:schemeClr val="tx1"/>
                  </a:solidFill>
                  <a:effectLst/>
                  <a:latin typeface="+mn-lt"/>
                  <a:ea typeface="+mn-ea"/>
                  <a:cs typeface="+mn-cs"/>
                </a:rPr>
                <a:t>"</a:t>
              </a:r>
              <a:endParaRPr lang="en-AU" sz="1100" b="0" i="0">
                <a:latin typeface="Arial" panose="020B0604020202020204" pitchFamily="34" charset="0"/>
                <a:cs typeface="Arial" panose="020B0604020202020204" pitchFamily="34" charset="0"/>
              </a:endParaRPr>
            </a:p>
            <a:p>
              <a:pPr algn="l"/>
              <a:endParaRPr lang="en-AU" sz="1100" i="0">
                <a:latin typeface="Arial" panose="020B0604020202020204" pitchFamily="34" charset="0"/>
                <a:cs typeface="Arial" panose="020B0604020202020204" pitchFamily="34" charset="0"/>
              </a:endParaRPr>
            </a:p>
            <a:p>
              <a:pPr algn="l"/>
              <a:r>
                <a:rPr lang="en-AU" sz="1100" i="0">
                  <a:latin typeface="Arial" panose="020B0604020202020204" pitchFamily="34" charset="0"/>
                  <a:cs typeface="Arial" panose="020B0604020202020204" pitchFamily="34" charset="0"/>
                </a:rPr>
                <a:t>Where: </a:t>
              </a:r>
            </a:p>
            <a:p>
              <a:pPr algn="l"/>
              <a:r>
                <a:rPr lang="en-AU" sz="1100" b="0" i="0">
                  <a:latin typeface="Arial" panose="020B0604020202020204" pitchFamily="34" charset="0"/>
                  <a:cs typeface="Arial" panose="020B0604020202020204" pitchFamily="34" charset="0"/>
                </a:rPr>
                <a:t>VOC</a:t>
              </a:r>
              <a:r>
                <a:rPr lang="en-AU" sz="1100" b="0" i="0" baseline="0">
                  <a:latin typeface="Arial" panose="020B0604020202020204" pitchFamily="34" charset="0"/>
                  <a:cs typeface="Arial" panose="020B0604020202020204" pitchFamily="34" charset="0"/>
                </a:rPr>
                <a:t> = vehicle operating costs in cents/km</a:t>
              </a:r>
            </a:p>
            <a:p>
              <a:pPr algn="l"/>
              <a:r>
                <a:rPr lang="en-AU" sz="1100" b="0" i="0" baseline="0">
                  <a:latin typeface="Arial" panose="020B0604020202020204" pitchFamily="34" charset="0"/>
                  <a:cs typeface="Arial" panose="020B0604020202020204" pitchFamily="34" charset="0"/>
                </a:rPr>
                <a:t>V = speed in km per hour</a:t>
              </a:r>
            </a:p>
            <a:p>
              <a:pPr algn="l"/>
              <a:r>
                <a:rPr lang="en-AU" sz="1100" b="0" i="0" baseline="0">
                  <a:latin typeface="Arial" panose="020B0604020202020204" pitchFamily="34" charset="0"/>
                  <a:cs typeface="Arial" panose="020B0604020202020204" pitchFamily="34" charset="0"/>
                </a:rPr>
                <a:t>C0, C1 and C2 = model coefficients</a:t>
              </a:r>
            </a:p>
          </xdr:txBody>
        </xdr:sp>
      </mc:Fallback>
    </mc:AlternateContent>
    <xdr:clientData/>
  </xdr:oneCellAnchor>
  <xdr:oneCellAnchor>
    <xdr:from>
      <xdr:col>3</xdr:col>
      <xdr:colOff>31750</xdr:colOff>
      <xdr:row>11</xdr:row>
      <xdr:rowOff>44450</xdr:rowOff>
    </xdr:from>
    <xdr:ext cx="5588000" cy="869950"/>
    <xdr:sp macro="" textlink="">
      <xdr:nvSpPr>
        <xdr:cNvPr id="7" name="TextBox 6"/>
        <xdr:cNvSpPr txBox="1"/>
      </xdr:nvSpPr>
      <xdr:spPr>
        <a:xfrm>
          <a:off x="1435100" y="2254250"/>
          <a:ext cx="5588000" cy="869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n-AU" sz="1100" i="0">
              <a:solidFill>
                <a:sysClr val="windowText" lastClr="000000"/>
              </a:solidFill>
              <a:latin typeface="Arial" panose="020B0604020202020204" pitchFamily="34" charset="0"/>
              <a:cs typeface="Arial" panose="020B0604020202020204" pitchFamily="34" charset="0"/>
            </a:rPr>
            <a:t>This Excel tool</a:t>
          </a:r>
          <a:r>
            <a:rPr lang="en-AU" sz="1100" i="0" baseline="0">
              <a:solidFill>
                <a:sysClr val="windowText" lastClr="000000"/>
              </a:solidFill>
              <a:latin typeface="Arial" panose="020B0604020202020204" pitchFamily="34" charset="0"/>
              <a:cs typeface="Arial" panose="020B0604020202020204" pitchFamily="34" charset="0"/>
            </a:rPr>
            <a:t> estimates vehicle operating costs (VOC) for vehicles travelling on urban roads. This Excel tool has been created by Transport for NSW based on urban VOC models developed by The Transport and Infrastructure Council and Austroads. This tool accompanies the </a:t>
          </a:r>
          <a:r>
            <a:rPr lang="en-AU" sz="1100" i="1" baseline="0">
              <a:solidFill>
                <a:sysClr val="windowText" lastClr="000000"/>
              </a:solidFill>
              <a:latin typeface="Arial" panose="020B0604020202020204" pitchFamily="34" charset="0"/>
              <a:cs typeface="Arial" panose="020B0604020202020204" pitchFamily="34" charset="0"/>
            </a:rPr>
            <a:t>Transport for NSW Techncial Note on Calculating Road Vehicle Operating Costs</a:t>
          </a:r>
          <a:r>
            <a:rPr lang="en-AU" sz="1100" i="0" baseline="0">
              <a:solidFill>
                <a:sysClr val="windowText" lastClr="000000"/>
              </a:solidFill>
              <a:latin typeface="Arial" panose="020B0604020202020204" pitchFamily="34" charset="0"/>
              <a:cs typeface="Arial" panose="020B0604020202020204" pitchFamily="34" charset="0"/>
            </a:rPr>
            <a:t>.</a:t>
          </a:r>
          <a:endParaRPr lang="en-AU" sz="1100" b="0" i="0" baseline="0">
            <a:solidFill>
              <a:sysClr val="windowText" lastClr="000000"/>
            </a:solidFill>
            <a:latin typeface="Arial" panose="020B0604020202020204" pitchFamily="34" charset="0"/>
            <a:cs typeface="Arial" panose="020B0604020202020204" pitchFamily="34" charset="0"/>
          </a:endParaRPr>
        </a:p>
      </xdr:txBody>
    </xdr:sp>
    <xdr:clientData/>
  </xdr:oneCellAnchor>
  <xdr:oneCellAnchor>
    <xdr:from>
      <xdr:col>3</xdr:col>
      <xdr:colOff>0</xdr:colOff>
      <xdr:row>8</xdr:row>
      <xdr:rowOff>95250</xdr:rowOff>
    </xdr:from>
    <xdr:ext cx="4597399" cy="273050"/>
    <xdr:sp macro="" textlink="">
      <xdr:nvSpPr>
        <xdr:cNvPr id="8" name="TextBox 7"/>
        <xdr:cNvSpPr txBox="1"/>
      </xdr:nvSpPr>
      <xdr:spPr>
        <a:xfrm>
          <a:off x="457200" y="1600200"/>
          <a:ext cx="4597399"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n-AU" sz="1100" b="1" i="0">
              <a:latin typeface="Arial" panose="020B0604020202020204" pitchFamily="34" charset="0"/>
              <a:cs typeface="Arial" panose="020B0604020202020204" pitchFamily="34" charset="0"/>
            </a:rPr>
            <a:t>Note: </a:t>
          </a:r>
          <a:r>
            <a:rPr lang="en-AU" sz="1100" b="0" i="0">
              <a:latin typeface="Arial" panose="020B0604020202020204" pitchFamily="34" charset="0"/>
              <a:cs typeface="Arial" panose="020B0604020202020204" pitchFamily="34" charset="0"/>
            </a:rPr>
            <a:t>Austroads</a:t>
          </a:r>
          <a:r>
            <a:rPr lang="en-AU" sz="1100" b="0" i="0" baseline="0">
              <a:latin typeface="Arial" panose="020B0604020202020204" pitchFamily="34" charset="0"/>
              <a:cs typeface="Arial" panose="020B0604020202020204" pitchFamily="34" charset="0"/>
            </a:rPr>
            <a:t> HCV values include the value of freight time</a:t>
          </a:r>
        </a:p>
      </xdr:txBody>
    </xdr:sp>
    <xdr:clientData/>
  </xdr:oneCellAnchor>
  <xdr:oneCellAnchor>
    <xdr:from>
      <xdr:col>3</xdr:col>
      <xdr:colOff>38286</xdr:colOff>
      <xdr:row>49</xdr:row>
      <xdr:rowOff>132417</xdr:rowOff>
    </xdr:from>
    <xdr:ext cx="4032064" cy="1191480"/>
    <mc:AlternateContent xmlns:mc="http://schemas.openxmlformats.org/markup-compatibility/2006" xmlns:a14="http://schemas.microsoft.com/office/drawing/2010/main">
      <mc:Choice Requires="a14">
        <xdr:sp macro="" textlink="">
          <xdr:nvSpPr>
            <xdr:cNvPr id="9" name="TextBox 8"/>
            <xdr:cNvSpPr txBox="1"/>
          </xdr:nvSpPr>
          <xdr:spPr>
            <a:xfrm>
              <a:off x="1441636" y="9168467"/>
              <a:ext cx="4032064" cy="1191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14:m>
                <m:oMathPara xmlns:m="http://schemas.openxmlformats.org/officeDocument/2006/math">
                  <m:oMathParaPr>
                    <m:jc m:val="left"/>
                  </m:oMathParaPr>
                  <m:oMath xmlns:m="http://schemas.openxmlformats.org/officeDocument/2006/math">
                    <m:r>
                      <m:rPr>
                        <m:sty m:val="p"/>
                      </m:rPr>
                      <a:rPr lang="en-AU" sz="1100" b="0" i="0">
                        <a:solidFill>
                          <a:sysClr val="windowText" lastClr="000000"/>
                        </a:solidFill>
                        <a:effectLst/>
                        <a:latin typeface="Cambria Math" panose="02040503050406030204" pitchFamily="18" charset="0"/>
                        <a:ea typeface="+mn-ea"/>
                        <a:cs typeface="+mn-cs"/>
                      </a:rPr>
                      <m:t>VOC</m:t>
                    </m:r>
                    <m:r>
                      <a:rPr lang="en-AU" sz="1100" b="0" i="0">
                        <a:solidFill>
                          <a:sysClr val="windowText" lastClr="000000"/>
                        </a:solidFill>
                        <a:effectLst/>
                        <a:latin typeface="Cambria Math" panose="02040503050406030204" pitchFamily="18" charset="0"/>
                        <a:ea typeface="+mn-ea"/>
                        <a:cs typeface="+mn-cs"/>
                      </a:rPr>
                      <m:t>=</m:t>
                    </m:r>
                    <m:r>
                      <m:rPr>
                        <m:sty m:val="p"/>
                      </m:rPr>
                      <a:rPr lang="en-AU" sz="1100" b="0" i="0">
                        <a:solidFill>
                          <a:sysClr val="windowText" lastClr="000000"/>
                        </a:solidFill>
                        <a:effectLst/>
                        <a:latin typeface="Cambria Math" panose="02040503050406030204" pitchFamily="18" charset="0"/>
                        <a:ea typeface="+mn-ea"/>
                        <a:cs typeface="+mn-cs"/>
                      </a:rPr>
                      <m:t>A</m:t>
                    </m:r>
                    <m:r>
                      <a:rPr lang="en-AU" sz="1100" b="0" i="0">
                        <a:solidFill>
                          <a:sysClr val="windowText" lastClr="000000"/>
                        </a:solidFill>
                        <a:effectLst/>
                        <a:latin typeface="Cambria Math" panose="02040503050406030204" pitchFamily="18" charset="0"/>
                        <a:ea typeface="+mn-ea"/>
                        <a:cs typeface="+mn-cs"/>
                      </a:rPr>
                      <m:t>+</m:t>
                    </m:r>
                    <m:f>
                      <m:fPr>
                        <m:ctrlPr>
                          <a:rPr lang="en-AU" sz="1100" b="0" i="1">
                            <a:solidFill>
                              <a:sysClr val="windowText" lastClr="000000"/>
                            </a:solidFill>
                            <a:effectLst/>
                            <a:latin typeface="Cambria Math" panose="02040503050406030204" pitchFamily="18" charset="0"/>
                            <a:ea typeface="+mn-ea"/>
                            <a:cs typeface="+mn-cs"/>
                          </a:rPr>
                        </m:ctrlPr>
                      </m:fPr>
                      <m:num>
                        <m:r>
                          <m:rPr>
                            <m:sty m:val="p"/>
                          </m:rPr>
                          <a:rPr lang="en-AU" sz="1100" b="0" i="0">
                            <a:solidFill>
                              <a:sysClr val="windowText" lastClr="000000"/>
                            </a:solidFill>
                            <a:effectLst/>
                            <a:latin typeface="Cambria Math" panose="02040503050406030204" pitchFamily="18" charset="0"/>
                            <a:ea typeface="+mn-ea"/>
                            <a:cs typeface="+mn-cs"/>
                          </a:rPr>
                          <m:t>B</m:t>
                        </m:r>
                      </m:num>
                      <m:den>
                        <m:r>
                          <m:rPr>
                            <m:sty m:val="p"/>
                          </m:rPr>
                          <a:rPr lang="en-AU" sz="1100" b="0" i="0">
                            <a:solidFill>
                              <a:sysClr val="windowText" lastClr="000000"/>
                            </a:solidFill>
                            <a:effectLst/>
                            <a:latin typeface="Cambria Math" panose="02040503050406030204" pitchFamily="18" charset="0"/>
                            <a:ea typeface="+mn-ea"/>
                            <a:cs typeface="+mn-cs"/>
                          </a:rPr>
                          <m:t>V</m:t>
                        </m:r>
                      </m:den>
                    </m:f>
                    <m:r>
                      <a:rPr lang="en-AU" sz="1100" b="0" i="0">
                        <a:solidFill>
                          <a:sysClr val="windowText" lastClr="000000"/>
                        </a:solidFill>
                        <a:effectLst/>
                        <a:latin typeface="Cambria Math" panose="02040503050406030204" pitchFamily="18" charset="0"/>
                        <a:ea typeface="+mn-ea"/>
                        <a:cs typeface="+mn-cs"/>
                      </a:rPr>
                      <m:t>+</m:t>
                    </m:r>
                    <m:d>
                      <m:dPr>
                        <m:ctrlPr>
                          <a:rPr lang="en-AU" sz="1100" b="0" i="1">
                            <a:solidFill>
                              <a:sysClr val="windowText" lastClr="000000"/>
                            </a:solidFill>
                            <a:effectLst/>
                            <a:latin typeface="Cambria Math" panose="02040503050406030204" pitchFamily="18" charset="0"/>
                            <a:ea typeface="+mn-ea"/>
                            <a:cs typeface="+mn-cs"/>
                          </a:rPr>
                        </m:ctrlPr>
                      </m:dPr>
                      <m:e>
                        <m:r>
                          <m:rPr>
                            <m:sty m:val="p"/>
                          </m:rPr>
                          <a:rPr lang="en-AU" sz="1100" b="0" i="0">
                            <a:solidFill>
                              <a:sysClr val="windowText" lastClr="000000"/>
                            </a:solidFill>
                            <a:effectLst/>
                            <a:latin typeface="Cambria Math" panose="02040503050406030204" pitchFamily="18" charset="0"/>
                            <a:ea typeface="+mn-ea"/>
                            <a:cs typeface="+mn-cs"/>
                          </a:rPr>
                          <m:t>D</m:t>
                        </m:r>
                        <m:r>
                          <a:rPr lang="en-AU" sz="1100" b="0" i="1">
                            <a:solidFill>
                              <a:sysClr val="windowText" lastClr="000000"/>
                            </a:solidFill>
                            <a:effectLst/>
                            <a:latin typeface="Cambria Math" panose="02040503050406030204" pitchFamily="18" charset="0"/>
                            <a:ea typeface="Cambria Math" panose="02040503050406030204" pitchFamily="18" charset="0"/>
                            <a:cs typeface="+mn-cs"/>
                          </a:rPr>
                          <m:t>∗</m:t>
                        </m:r>
                        <m:f>
                          <m:fPr>
                            <m:ctrlPr>
                              <a:rPr lang="en-AU" sz="1100" b="0" i="1">
                                <a:solidFill>
                                  <a:sysClr val="windowText" lastClr="000000"/>
                                </a:solidFill>
                                <a:effectLst/>
                                <a:latin typeface="Cambria Math" panose="02040503050406030204" pitchFamily="18" charset="0"/>
                                <a:ea typeface="Cambria Math" panose="02040503050406030204" pitchFamily="18" charset="0"/>
                                <a:cs typeface="+mn-cs"/>
                              </a:rPr>
                            </m:ctrlPr>
                          </m:fPr>
                          <m:num>
                            <m:r>
                              <a:rPr lang="en-AU" sz="1100" b="0" i="1">
                                <a:solidFill>
                                  <a:sysClr val="windowText" lastClr="000000"/>
                                </a:solidFill>
                                <a:effectLst/>
                                <a:latin typeface="Cambria Math" panose="02040503050406030204" pitchFamily="18" charset="0"/>
                                <a:ea typeface="Cambria Math" panose="02040503050406030204" pitchFamily="18" charset="0"/>
                                <a:cs typeface="+mn-cs"/>
                              </a:rPr>
                              <m:t>60</m:t>
                            </m:r>
                          </m:num>
                          <m:den>
                            <m:r>
                              <a:rPr lang="en-AU" sz="1100" b="0" i="1">
                                <a:solidFill>
                                  <a:sysClr val="windowText" lastClr="000000"/>
                                </a:solidFill>
                                <a:effectLst/>
                                <a:latin typeface="Cambria Math" panose="02040503050406030204" pitchFamily="18" charset="0"/>
                                <a:ea typeface="Cambria Math" panose="02040503050406030204" pitchFamily="18" charset="0"/>
                                <a:cs typeface="+mn-cs"/>
                              </a:rPr>
                              <m:t>𝑉</m:t>
                            </m:r>
                          </m:den>
                        </m:f>
                      </m:e>
                    </m:d>
                    <m:r>
                      <a:rPr lang="en-AU" sz="1100" b="0" i="0">
                        <a:solidFill>
                          <a:sysClr val="windowText" lastClr="000000"/>
                        </a:solidFill>
                        <a:effectLst/>
                        <a:latin typeface="Cambria Math" panose="02040503050406030204" pitchFamily="18" charset="0"/>
                        <a:ea typeface="+mn-ea"/>
                        <a:cs typeface="+mn-cs"/>
                      </a:rPr>
                      <m:t>+</m:t>
                    </m:r>
                    <m:r>
                      <m:rPr>
                        <m:sty m:val="p"/>
                      </m:rPr>
                      <a:rPr lang="en-AU" sz="1100" b="0" i="0">
                        <a:solidFill>
                          <a:sysClr val="windowText" lastClr="000000"/>
                        </a:solidFill>
                        <a:effectLst/>
                        <a:latin typeface="Cambria Math" panose="02040503050406030204" pitchFamily="18" charset="0"/>
                        <a:ea typeface="+mn-ea"/>
                        <a:cs typeface="+mn-cs"/>
                      </a:rPr>
                      <m:t>E</m:t>
                    </m:r>
                    <m:r>
                      <m:rPr>
                        <m:nor/>
                      </m:rPr>
                      <a:rPr lang="en-AU" sz="1100" b="0" i="0">
                        <a:solidFill>
                          <a:sysClr val="windowText" lastClr="000000"/>
                        </a:solidFill>
                        <a:effectLst/>
                        <a:latin typeface="+mn-lt"/>
                        <a:ea typeface="+mn-ea"/>
                        <a:cs typeface="+mn-cs"/>
                      </a:rPr>
                      <m:t> </m:t>
                    </m:r>
                  </m:oMath>
                </m:oMathPara>
              </a14:m>
              <a:endParaRPr lang="en-AU" sz="1100" b="0" i="0">
                <a:solidFill>
                  <a:sysClr val="windowText" lastClr="000000"/>
                </a:solidFill>
                <a:latin typeface="Arial" panose="020B0604020202020204" pitchFamily="34" charset="0"/>
                <a:cs typeface="Arial" panose="020B0604020202020204" pitchFamily="34" charset="0"/>
              </a:endParaRPr>
            </a:p>
            <a:p>
              <a:pPr algn="l"/>
              <a:endParaRPr lang="en-AU" sz="1100" i="0">
                <a:solidFill>
                  <a:sysClr val="windowText" lastClr="000000"/>
                </a:solidFill>
                <a:latin typeface="Arial" panose="020B0604020202020204" pitchFamily="34" charset="0"/>
                <a:cs typeface="Arial" panose="020B0604020202020204" pitchFamily="34" charset="0"/>
              </a:endParaRPr>
            </a:p>
            <a:p>
              <a:pPr algn="l"/>
              <a:r>
                <a:rPr lang="en-AU" sz="1100" i="0">
                  <a:solidFill>
                    <a:sysClr val="windowText" lastClr="000000"/>
                  </a:solidFill>
                  <a:latin typeface="Arial" panose="020B0604020202020204" pitchFamily="34" charset="0"/>
                  <a:cs typeface="Arial" panose="020B0604020202020204" pitchFamily="34" charset="0"/>
                </a:rPr>
                <a:t>Where: </a:t>
              </a:r>
            </a:p>
            <a:p>
              <a:pPr algn="l"/>
              <a:r>
                <a:rPr lang="en-AU" sz="1100" b="0" i="0">
                  <a:solidFill>
                    <a:sysClr val="windowText" lastClr="000000"/>
                  </a:solidFill>
                  <a:latin typeface="Arial" panose="020B0604020202020204" pitchFamily="34" charset="0"/>
                  <a:cs typeface="Arial" panose="020B0604020202020204" pitchFamily="34" charset="0"/>
                </a:rPr>
                <a:t>VOC</a:t>
              </a:r>
              <a:r>
                <a:rPr lang="en-AU" sz="1100" b="0" i="0" baseline="0">
                  <a:solidFill>
                    <a:sysClr val="windowText" lastClr="000000"/>
                  </a:solidFill>
                  <a:latin typeface="Arial" panose="020B0604020202020204" pitchFamily="34" charset="0"/>
                  <a:cs typeface="Arial" panose="020B0604020202020204" pitchFamily="34" charset="0"/>
                </a:rPr>
                <a:t> = vehicle operating costs in cents/km</a:t>
              </a:r>
            </a:p>
            <a:p>
              <a:pPr algn="l"/>
              <a:r>
                <a:rPr lang="en-AU" sz="1100" b="0" i="0" baseline="0">
                  <a:solidFill>
                    <a:sysClr val="windowText" lastClr="000000"/>
                  </a:solidFill>
                  <a:latin typeface="Arial" panose="020B0604020202020204" pitchFamily="34" charset="0"/>
                  <a:cs typeface="Arial" panose="020B0604020202020204" pitchFamily="34" charset="0"/>
                </a:rPr>
                <a:t>V = Speed in km per hour</a:t>
              </a:r>
            </a:p>
            <a:p>
              <a:pPr algn="l"/>
              <a:r>
                <a:rPr lang="en-AU" sz="1100" b="0" i="0" baseline="0">
                  <a:solidFill>
                    <a:sysClr val="windowText" lastClr="000000"/>
                  </a:solidFill>
                  <a:latin typeface="Arial" panose="020B0604020202020204" pitchFamily="34" charset="0"/>
                  <a:cs typeface="Arial" panose="020B0604020202020204" pitchFamily="34" charset="0"/>
                </a:rPr>
                <a:t>A, B, D and E = model coefficients</a:t>
              </a:r>
            </a:p>
          </xdr:txBody>
        </xdr:sp>
      </mc:Choice>
      <mc:Fallback xmlns="">
        <xdr:sp macro="" textlink="">
          <xdr:nvSpPr>
            <xdr:cNvPr id="9" name="TextBox 8"/>
            <xdr:cNvSpPr txBox="1"/>
          </xdr:nvSpPr>
          <xdr:spPr>
            <a:xfrm>
              <a:off x="1441636" y="9168467"/>
              <a:ext cx="4032064" cy="1191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lang="en-AU" sz="1100" b="0" i="0">
                  <a:solidFill>
                    <a:sysClr val="windowText" lastClr="000000"/>
                  </a:solidFill>
                  <a:effectLst/>
                  <a:latin typeface="Cambria Math" panose="02040503050406030204" pitchFamily="18" charset="0"/>
                  <a:ea typeface="+mn-ea"/>
                  <a:cs typeface="+mn-cs"/>
                </a:rPr>
                <a:t>VOC=A+B/V+(D</a:t>
              </a:r>
              <a:r>
                <a:rPr lang="en-AU" sz="1100" b="0" i="0">
                  <a:solidFill>
                    <a:sysClr val="windowText" lastClr="000000"/>
                  </a:solidFill>
                  <a:effectLst/>
                  <a:latin typeface="Cambria Math" panose="02040503050406030204" pitchFamily="18" charset="0"/>
                  <a:ea typeface="Cambria Math" panose="02040503050406030204" pitchFamily="18" charset="0"/>
                  <a:cs typeface="+mn-cs"/>
                </a:rPr>
                <a:t>∗60/𝑉)</a:t>
              </a:r>
              <a:r>
                <a:rPr lang="en-AU" sz="1100" b="0" i="0">
                  <a:solidFill>
                    <a:sysClr val="windowText" lastClr="000000"/>
                  </a:solidFill>
                  <a:effectLst/>
                  <a:latin typeface="Cambria Math" panose="02040503050406030204" pitchFamily="18" charset="0"/>
                  <a:ea typeface="+mn-ea"/>
                  <a:cs typeface="+mn-cs"/>
                </a:rPr>
                <a:t>+E" </a:t>
              </a:r>
              <a:r>
                <a:rPr lang="en-AU" sz="1100" b="0" i="0">
                  <a:solidFill>
                    <a:sysClr val="windowText" lastClr="000000"/>
                  </a:solidFill>
                  <a:effectLst/>
                  <a:latin typeface="+mn-lt"/>
                  <a:ea typeface="+mn-ea"/>
                  <a:cs typeface="+mn-cs"/>
                </a:rPr>
                <a:t>"</a:t>
              </a:r>
              <a:endParaRPr lang="en-AU" sz="1100" b="0" i="0">
                <a:solidFill>
                  <a:sysClr val="windowText" lastClr="000000"/>
                </a:solidFill>
                <a:latin typeface="Arial" panose="020B0604020202020204" pitchFamily="34" charset="0"/>
                <a:cs typeface="Arial" panose="020B0604020202020204" pitchFamily="34" charset="0"/>
              </a:endParaRPr>
            </a:p>
            <a:p>
              <a:pPr algn="l"/>
              <a:endParaRPr lang="en-AU" sz="1100" i="0">
                <a:solidFill>
                  <a:sysClr val="windowText" lastClr="000000"/>
                </a:solidFill>
                <a:latin typeface="Arial" panose="020B0604020202020204" pitchFamily="34" charset="0"/>
                <a:cs typeface="Arial" panose="020B0604020202020204" pitchFamily="34" charset="0"/>
              </a:endParaRPr>
            </a:p>
            <a:p>
              <a:pPr algn="l"/>
              <a:r>
                <a:rPr lang="en-AU" sz="1100" i="0">
                  <a:solidFill>
                    <a:sysClr val="windowText" lastClr="000000"/>
                  </a:solidFill>
                  <a:latin typeface="Arial" panose="020B0604020202020204" pitchFamily="34" charset="0"/>
                  <a:cs typeface="Arial" panose="020B0604020202020204" pitchFamily="34" charset="0"/>
                </a:rPr>
                <a:t>Where: </a:t>
              </a:r>
            </a:p>
            <a:p>
              <a:pPr algn="l"/>
              <a:r>
                <a:rPr lang="en-AU" sz="1100" b="0" i="0">
                  <a:solidFill>
                    <a:sysClr val="windowText" lastClr="000000"/>
                  </a:solidFill>
                  <a:latin typeface="Arial" panose="020B0604020202020204" pitchFamily="34" charset="0"/>
                  <a:cs typeface="Arial" panose="020B0604020202020204" pitchFamily="34" charset="0"/>
                </a:rPr>
                <a:t>VOC</a:t>
              </a:r>
              <a:r>
                <a:rPr lang="en-AU" sz="1100" b="0" i="0" baseline="0">
                  <a:solidFill>
                    <a:sysClr val="windowText" lastClr="000000"/>
                  </a:solidFill>
                  <a:latin typeface="Arial" panose="020B0604020202020204" pitchFamily="34" charset="0"/>
                  <a:cs typeface="Arial" panose="020B0604020202020204" pitchFamily="34" charset="0"/>
                </a:rPr>
                <a:t> = vehicle operating costs in cents/km</a:t>
              </a:r>
            </a:p>
            <a:p>
              <a:pPr algn="l"/>
              <a:r>
                <a:rPr lang="en-AU" sz="1100" b="0" i="0" baseline="0">
                  <a:solidFill>
                    <a:sysClr val="windowText" lastClr="000000"/>
                  </a:solidFill>
                  <a:latin typeface="Arial" panose="020B0604020202020204" pitchFamily="34" charset="0"/>
                  <a:cs typeface="Arial" panose="020B0604020202020204" pitchFamily="34" charset="0"/>
                </a:rPr>
                <a:t>V = Speed in km per hour</a:t>
              </a:r>
            </a:p>
            <a:p>
              <a:pPr algn="l"/>
              <a:r>
                <a:rPr lang="en-AU" sz="1100" b="0" i="0" baseline="0">
                  <a:solidFill>
                    <a:sysClr val="windowText" lastClr="000000"/>
                  </a:solidFill>
                  <a:latin typeface="Arial" panose="020B0604020202020204" pitchFamily="34" charset="0"/>
                  <a:cs typeface="Arial" panose="020B0604020202020204" pitchFamily="34" charset="0"/>
                </a:rPr>
                <a:t>A, B, D and E = model coefficients</a:t>
              </a:r>
            </a:p>
          </xdr:txBody>
        </xdr:sp>
      </mc:Fallback>
    </mc:AlternateContent>
    <xdr:clientData/>
  </xdr:oneCellAnchor>
  <xdr:oneCellAnchor>
    <xdr:from>
      <xdr:col>3</xdr:col>
      <xdr:colOff>38100</xdr:colOff>
      <xdr:row>58</xdr:row>
      <xdr:rowOff>120650</xdr:rowOff>
    </xdr:from>
    <xdr:ext cx="3968564" cy="979948"/>
    <mc:AlternateContent xmlns:mc="http://schemas.openxmlformats.org/markup-compatibility/2006" xmlns:a14="http://schemas.microsoft.com/office/drawing/2010/main">
      <mc:Choice Requires="a14">
        <xdr:sp macro="" textlink="">
          <xdr:nvSpPr>
            <xdr:cNvPr id="11" name="TextBox 10"/>
            <xdr:cNvSpPr txBox="1"/>
          </xdr:nvSpPr>
          <xdr:spPr>
            <a:xfrm>
              <a:off x="1441450" y="10775950"/>
              <a:ext cx="3968564" cy="9799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14:m>
                <m:oMathPara xmlns:m="http://schemas.openxmlformats.org/officeDocument/2006/math">
                  <m:oMathParaPr>
                    <m:jc m:val="left"/>
                  </m:oMathParaPr>
                  <m:oMath xmlns:m="http://schemas.openxmlformats.org/officeDocument/2006/math">
                    <m:r>
                      <m:rPr>
                        <m:sty m:val="p"/>
                      </m:rPr>
                      <a:rPr lang="en-AU" sz="1100" b="0" i="0">
                        <a:solidFill>
                          <a:sysClr val="windowText" lastClr="000000"/>
                        </a:solidFill>
                        <a:effectLst/>
                        <a:latin typeface="Cambria Math" panose="02040503050406030204" pitchFamily="18" charset="0"/>
                        <a:ea typeface="+mn-ea"/>
                        <a:cs typeface="+mn-cs"/>
                      </a:rPr>
                      <m:t>VOC</m:t>
                    </m:r>
                    <m:r>
                      <a:rPr lang="en-AU" sz="1100" b="0" i="0">
                        <a:solidFill>
                          <a:sysClr val="windowText" lastClr="000000"/>
                        </a:solidFill>
                        <a:effectLst/>
                        <a:latin typeface="Cambria Math" panose="02040503050406030204" pitchFamily="18" charset="0"/>
                        <a:ea typeface="+mn-ea"/>
                        <a:cs typeface="+mn-cs"/>
                      </a:rPr>
                      <m:t>=</m:t>
                    </m:r>
                    <m:sSub>
                      <m:sSubPr>
                        <m:ctrlPr>
                          <a:rPr lang="en-AU" sz="1100" b="0" i="1">
                            <a:solidFill>
                              <a:sysClr val="windowText" lastClr="000000"/>
                            </a:solidFill>
                            <a:effectLst/>
                            <a:latin typeface="Cambria Math" panose="02040503050406030204" pitchFamily="18" charset="0"/>
                            <a:ea typeface="+mn-ea"/>
                            <a:cs typeface="+mn-cs"/>
                          </a:rPr>
                        </m:ctrlPr>
                      </m:sSubPr>
                      <m:e>
                        <m:r>
                          <m:rPr>
                            <m:sty m:val="p"/>
                          </m:rPr>
                          <a:rPr lang="en-AU" sz="1100" b="0" i="0">
                            <a:solidFill>
                              <a:sysClr val="windowText" lastClr="000000"/>
                            </a:solidFill>
                            <a:effectLst/>
                            <a:latin typeface="Cambria Math" panose="02040503050406030204" pitchFamily="18" charset="0"/>
                            <a:ea typeface="+mn-ea"/>
                            <a:cs typeface="+mn-cs"/>
                          </a:rPr>
                          <m:t>C</m:t>
                        </m:r>
                      </m:e>
                      <m:sub>
                        <m:r>
                          <a:rPr lang="en-AU" sz="1100" b="0" i="0">
                            <a:solidFill>
                              <a:sysClr val="windowText" lastClr="000000"/>
                            </a:solidFill>
                            <a:effectLst/>
                            <a:latin typeface="Cambria Math" panose="02040503050406030204" pitchFamily="18" charset="0"/>
                            <a:ea typeface="+mn-ea"/>
                            <a:cs typeface="+mn-cs"/>
                          </a:rPr>
                          <m:t>0</m:t>
                        </m:r>
                      </m:sub>
                    </m:sSub>
                    <m:r>
                      <a:rPr lang="en-AU" sz="1100" b="0" i="0">
                        <a:solidFill>
                          <a:sysClr val="windowText" lastClr="000000"/>
                        </a:solidFill>
                        <a:effectLst/>
                        <a:latin typeface="Cambria Math" panose="02040503050406030204" pitchFamily="18" charset="0"/>
                        <a:ea typeface="+mn-ea"/>
                        <a:cs typeface="+mn-cs"/>
                      </a:rPr>
                      <m:t>+</m:t>
                    </m:r>
                    <m:sSub>
                      <m:sSubPr>
                        <m:ctrlPr>
                          <a:rPr lang="en-AU" sz="1100" b="0" i="1">
                            <a:solidFill>
                              <a:sysClr val="windowText" lastClr="000000"/>
                            </a:solidFill>
                            <a:effectLst/>
                            <a:latin typeface="Cambria Math" panose="02040503050406030204" pitchFamily="18" charset="0"/>
                            <a:ea typeface="+mn-ea"/>
                            <a:cs typeface="+mn-cs"/>
                          </a:rPr>
                        </m:ctrlPr>
                      </m:sSubPr>
                      <m:e>
                        <m:r>
                          <m:rPr>
                            <m:sty m:val="p"/>
                          </m:rPr>
                          <a:rPr lang="en-AU" sz="1100" b="0" i="0">
                            <a:solidFill>
                              <a:sysClr val="windowText" lastClr="000000"/>
                            </a:solidFill>
                            <a:effectLst/>
                            <a:latin typeface="Cambria Math" panose="02040503050406030204" pitchFamily="18" charset="0"/>
                            <a:ea typeface="+mn-ea"/>
                            <a:cs typeface="+mn-cs"/>
                          </a:rPr>
                          <m:t>C</m:t>
                        </m:r>
                      </m:e>
                      <m:sub>
                        <m:r>
                          <a:rPr lang="en-AU" sz="1100" b="0" i="0">
                            <a:solidFill>
                              <a:sysClr val="windowText" lastClr="000000"/>
                            </a:solidFill>
                            <a:effectLst/>
                            <a:latin typeface="Cambria Math" panose="02040503050406030204" pitchFamily="18" charset="0"/>
                            <a:ea typeface="+mn-ea"/>
                            <a:cs typeface="+mn-cs"/>
                          </a:rPr>
                          <m:t>1</m:t>
                        </m:r>
                      </m:sub>
                    </m:sSub>
                    <m:r>
                      <m:rPr>
                        <m:sty m:val="p"/>
                      </m:rPr>
                      <a:rPr lang="en-AU" sz="1100" b="0" i="0">
                        <a:solidFill>
                          <a:sysClr val="windowText" lastClr="000000"/>
                        </a:solidFill>
                        <a:effectLst/>
                        <a:latin typeface="Cambria Math" panose="02040503050406030204" pitchFamily="18" charset="0"/>
                        <a:ea typeface="+mn-ea"/>
                        <a:cs typeface="+mn-cs"/>
                      </a:rPr>
                      <m:t>V</m:t>
                    </m:r>
                    <m:r>
                      <a:rPr lang="en-AU" sz="1100" b="0" i="0">
                        <a:solidFill>
                          <a:sysClr val="windowText" lastClr="000000"/>
                        </a:solidFill>
                        <a:effectLst/>
                        <a:latin typeface="Cambria Math" panose="02040503050406030204" pitchFamily="18" charset="0"/>
                        <a:ea typeface="+mn-ea"/>
                        <a:cs typeface="+mn-cs"/>
                      </a:rPr>
                      <m:t>+</m:t>
                    </m:r>
                    <m:sSub>
                      <m:sSubPr>
                        <m:ctrlPr>
                          <a:rPr lang="en-AU" sz="1100" b="0" i="1">
                            <a:solidFill>
                              <a:sysClr val="windowText" lastClr="000000"/>
                            </a:solidFill>
                            <a:effectLst/>
                            <a:latin typeface="Cambria Math" panose="02040503050406030204" pitchFamily="18" charset="0"/>
                            <a:ea typeface="+mn-ea"/>
                            <a:cs typeface="+mn-cs"/>
                          </a:rPr>
                        </m:ctrlPr>
                      </m:sSubPr>
                      <m:e>
                        <m:r>
                          <m:rPr>
                            <m:sty m:val="p"/>
                          </m:rPr>
                          <a:rPr lang="en-AU" sz="1100" b="0" i="0">
                            <a:solidFill>
                              <a:sysClr val="windowText" lastClr="000000"/>
                            </a:solidFill>
                            <a:effectLst/>
                            <a:latin typeface="Cambria Math" panose="02040503050406030204" pitchFamily="18" charset="0"/>
                            <a:ea typeface="+mn-ea"/>
                            <a:cs typeface="+mn-cs"/>
                          </a:rPr>
                          <m:t>C</m:t>
                        </m:r>
                      </m:e>
                      <m:sub>
                        <m:r>
                          <a:rPr lang="en-AU" sz="1100" b="0" i="0">
                            <a:solidFill>
                              <a:sysClr val="windowText" lastClr="000000"/>
                            </a:solidFill>
                            <a:effectLst/>
                            <a:latin typeface="Cambria Math" panose="02040503050406030204" pitchFamily="18" charset="0"/>
                            <a:ea typeface="+mn-ea"/>
                            <a:cs typeface="+mn-cs"/>
                          </a:rPr>
                          <m:t>2</m:t>
                        </m:r>
                      </m:sub>
                    </m:sSub>
                    <m:sSup>
                      <m:sSupPr>
                        <m:ctrlPr>
                          <a:rPr lang="en-AU" sz="1100" b="0" i="1">
                            <a:solidFill>
                              <a:sysClr val="windowText" lastClr="000000"/>
                            </a:solidFill>
                            <a:effectLst/>
                            <a:latin typeface="Cambria Math" panose="02040503050406030204" pitchFamily="18" charset="0"/>
                            <a:ea typeface="+mn-ea"/>
                            <a:cs typeface="+mn-cs"/>
                          </a:rPr>
                        </m:ctrlPr>
                      </m:sSupPr>
                      <m:e>
                        <m:r>
                          <m:rPr>
                            <m:sty m:val="p"/>
                          </m:rPr>
                          <a:rPr lang="en-AU" sz="1100" b="0" i="0">
                            <a:solidFill>
                              <a:sysClr val="windowText" lastClr="000000"/>
                            </a:solidFill>
                            <a:effectLst/>
                            <a:latin typeface="Cambria Math" panose="02040503050406030204" pitchFamily="18" charset="0"/>
                            <a:ea typeface="+mn-ea"/>
                            <a:cs typeface="+mn-cs"/>
                          </a:rPr>
                          <m:t>V</m:t>
                        </m:r>
                      </m:e>
                      <m:sup>
                        <m:r>
                          <a:rPr lang="en-AU" sz="1100" b="0" i="0">
                            <a:solidFill>
                              <a:sysClr val="windowText" lastClr="000000"/>
                            </a:solidFill>
                            <a:effectLst/>
                            <a:latin typeface="Cambria Math" panose="02040503050406030204" pitchFamily="18" charset="0"/>
                            <a:ea typeface="+mn-ea"/>
                            <a:cs typeface="+mn-cs"/>
                          </a:rPr>
                          <m:t>2</m:t>
                        </m:r>
                      </m:sup>
                    </m:sSup>
                    <m:r>
                      <a:rPr lang="en-AU" sz="1100" b="0" i="0">
                        <a:solidFill>
                          <a:sysClr val="windowText" lastClr="000000"/>
                        </a:solidFill>
                        <a:effectLst/>
                        <a:latin typeface="Cambria Math" panose="02040503050406030204" pitchFamily="18" charset="0"/>
                        <a:ea typeface="+mn-ea"/>
                        <a:cs typeface="+mn-cs"/>
                      </a:rPr>
                      <m:t>+</m:t>
                    </m:r>
                    <m:r>
                      <m:rPr>
                        <m:sty m:val="p"/>
                      </m:rPr>
                      <a:rPr lang="en-AU" sz="1100" b="0" i="0">
                        <a:solidFill>
                          <a:sysClr val="windowText" lastClr="000000"/>
                        </a:solidFill>
                        <a:effectLst/>
                        <a:latin typeface="Cambria Math" panose="02040503050406030204" pitchFamily="18" charset="0"/>
                        <a:ea typeface="+mn-ea"/>
                        <a:cs typeface="+mn-cs"/>
                      </a:rPr>
                      <m:t>D</m:t>
                    </m:r>
                    <m:r>
                      <a:rPr lang="en-AU" sz="1100" b="0" i="0">
                        <a:solidFill>
                          <a:sysClr val="windowText" lastClr="000000"/>
                        </a:solidFill>
                        <a:effectLst/>
                        <a:latin typeface="Cambria Math" panose="02040503050406030204" pitchFamily="18" charset="0"/>
                        <a:ea typeface="+mn-ea"/>
                        <a:cs typeface="+mn-cs"/>
                      </a:rPr>
                      <m:t>+</m:t>
                    </m:r>
                    <m:r>
                      <m:rPr>
                        <m:sty m:val="p"/>
                      </m:rPr>
                      <a:rPr lang="en-AU" sz="1100" b="0" i="0">
                        <a:solidFill>
                          <a:sysClr val="windowText" lastClr="000000"/>
                        </a:solidFill>
                        <a:effectLst/>
                        <a:latin typeface="Cambria Math" panose="02040503050406030204" pitchFamily="18" charset="0"/>
                        <a:ea typeface="+mn-ea"/>
                        <a:cs typeface="+mn-cs"/>
                      </a:rPr>
                      <m:t>E</m:t>
                    </m:r>
                  </m:oMath>
                </m:oMathPara>
              </a14:m>
              <a:endParaRPr lang="en-AU" sz="1100" b="0" i="0">
                <a:solidFill>
                  <a:sysClr val="windowText" lastClr="000000"/>
                </a:solidFill>
                <a:latin typeface="Arial" panose="020B0604020202020204" pitchFamily="34" charset="0"/>
                <a:cs typeface="Arial" panose="020B0604020202020204" pitchFamily="34" charset="0"/>
              </a:endParaRPr>
            </a:p>
            <a:p>
              <a:pPr algn="l"/>
              <a:endParaRPr lang="en-AU" sz="1100" i="0">
                <a:solidFill>
                  <a:sysClr val="windowText" lastClr="000000"/>
                </a:solidFill>
                <a:latin typeface="Arial" panose="020B0604020202020204" pitchFamily="34" charset="0"/>
                <a:cs typeface="Arial" panose="020B0604020202020204" pitchFamily="34" charset="0"/>
              </a:endParaRPr>
            </a:p>
            <a:p>
              <a:pPr algn="l"/>
              <a:r>
                <a:rPr lang="en-AU" sz="1100" i="0">
                  <a:solidFill>
                    <a:sysClr val="windowText" lastClr="000000"/>
                  </a:solidFill>
                  <a:latin typeface="Arial" panose="020B0604020202020204" pitchFamily="34" charset="0"/>
                  <a:cs typeface="Arial" panose="020B0604020202020204" pitchFamily="34" charset="0"/>
                </a:rPr>
                <a:t>Where: </a:t>
              </a:r>
            </a:p>
            <a:p>
              <a:pPr algn="l"/>
              <a:r>
                <a:rPr lang="en-AU" sz="1100" b="0" i="0">
                  <a:solidFill>
                    <a:sysClr val="windowText" lastClr="000000"/>
                  </a:solidFill>
                  <a:latin typeface="Arial" panose="020B0604020202020204" pitchFamily="34" charset="0"/>
                  <a:cs typeface="Arial" panose="020B0604020202020204" pitchFamily="34" charset="0"/>
                </a:rPr>
                <a:t>VOC</a:t>
              </a:r>
              <a:r>
                <a:rPr lang="en-AU" sz="1100" b="0" i="0" baseline="0">
                  <a:solidFill>
                    <a:sysClr val="windowText" lastClr="000000"/>
                  </a:solidFill>
                  <a:latin typeface="Arial" panose="020B0604020202020204" pitchFamily="34" charset="0"/>
                  <a:cs typeface="Arial" panose="020B0604020202020204" pitchFamily="34" charset="0"/>
                </a:rPr>
                <a:t> = vehicle operating costs in cents/km</a:t>
              </a:r>
            </a:p>
            <a:p>
              <a:pPr algn="l"/>
              <a:r>
                <a:rPr lang="en-AU" sz="1100" b="0" i="0" baseline="0">
                  <a:solidFill>
                    <a:sysClr val="windowText" lastClr="000000"/>
                  </a:solidFill>
                  <a:latin typeface="Arial" panose="020B0604020202020204" pitchFamily="34" charset="0"/>
                  <a:cs typeface="Arial" panose="020B0604020202020204" pitchFamily="34" charset="0"/>
                </a:rPr>
                <a:t>V = speed in km per hour</a:t>
              </a:r>
            </a:p>
            <a:p>
              <a:pPr algn="l"/>
              <a:r>
                <a:rPr lang="en-AU" sz="1100" b="0" i="0" baseline="0">
                  <a:solidFill>
                    <a:sysClr val="windowText" lastClr="000000"/>
                  </a:solidFill>
                  <a:latin typeface="Arial" panose="020B0604020202020204" pitchFamily="34" charset="0"/>
                  <a:cs typeface="Arial" panose="020B0604020202020204" pitchFamily="34" charset="0"/>
                </a:rPr>
                <a:t>C0, C1, C2, D and E = model coefficients</a:t>
              </a:r>
            </a:p>
          </xdr:txBody>
        </xdr:sp>
      </mc:Choice>
      <mc:Fallback xmlns="">
        <xdr:sp macro="" textlink="">
          <xdr:nvSpPr>
            <xdr:cNvPr id="11" name="TextBox 10"/>
            <xdr:cNvSpPr txBox="1"/>
          </xdr:nvSpPr>
          <xdr:spPr>
            <a:xfrm>
              <a:off x="1441450" y="10775950"/>
              <a:ext cx="3968564" cy="9799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lang="en-AU" sz="1100" b="0" i="0">
                  <a:solidFill>
                    <a:sysClr val="windowText" lastClr="000000"/>
                  </a:solidFill>
                  <a:effectLst/>
                  <a:latin typeface="Cambria Math" panose="02040503050406030204" pitchFamily="18" charset="0"/>
                  <a:ea typeface="+mn-ea"/>
                  <a:cs typeface="+mn-cs"/>
                </a:rPr>
                <a:t>VOC=C_0+C_1 V+C_2 V^2+D+E</a:t>
              </a:r>
              <a:endParaRPr lang="en-AU" sz="1100" b="0" i="0">
                <a:solidFill>
                  <a:sysClr val="windowText" lastClr="000000"/>
                </a:solidFill>
                <a:latin typeface="Arial" panose="020B0604020202020204" pitchFamily="34" charset="0"/>
                <a:cs typeface="Arial" panose="020B0604020202020204" pitchFamily="34" charset="0"/>
              </a:endParaRPr>
            </a:p>
            <a:p>
              <a:pPr algn="l"/>
              <a:endParaRPr lang="en-AU" sz="1100" i="0">
                <a:solidFill>
                  <a:sysClr val="windowText" lastClr="000000"/>
                </a:solidFill>
                <a:latin typeface="Arial" panose="020B0604020202020204" pitchFamily="34" charset="0"/>
                <a:cs typeface="Arial" panose="020B0604020202020204" pitchFamily="34" charset="0"/>
              </a:endParaRPr>
            </a:p>
            <a:p>
              <a:pPr algn="l"/>
              <a:r>
                <a:rPr lang="en-AU" sz="1100" i="0">
                  <a:solidFill>
                    <a:sysClr val="windowText" lastClr="000000"/>
                  </a:solidFill>
                  <a:latin typeface="Arial" panose="020B0604020202020204" pitchFamily="34" charset="0"/>
                  <a:cs typeface="Arial" panose="020B0604020202020204" pitchFamily="34" charset="0"/>
                </a:rPr>
                <a:t>Where: </a:t>
              </a:r>
            </a:p>
            <a:p>
              <a:pPr algn="l"/>
              <a:r>
                <a:rPr lang="en-AU" sz="1100" b="0" i="0">
                  <a:solidFill>
                    <a:sysClr val="windowText" lastClr="000000"/>
                  </a:solidFill>
                  <a:latin typeface="Arial" panose="020B0604020202020204" pitchFamily="34" charset="0"/>
                  <a:cs typeface="Arial" panose="020B0604020202020204" pitchFamily="34" charset="0"/>
                </a:rPr>
                <a:t>VOC</a:t>
              </a:r>
              <a:r>
                <a:rPr lang="en-AU" sz="1100" b="0" i="0" baseline="0">
                  <a:solidFill>
                    <a:sysClr val="windowText" lastClr="000000"/>
                  </a:solidFill>
                  <a:latin typeface="Arial" panose="020B0604020202020204" pitchFamily="34" charset="0"/>
                  <a:cs typeface="Arial" panose="020B0604020202020204" pitchFamily="34" charset="0"/>
                </a:rPr>
                <a:t> = vehicle operating costs in cents/km</a:t>
              </a:r>
            </a:p>
            <a:p>
              <a:pPr algn="l"/>
              <a:r>
                <a:rPr lang="en-AU" sz="1100" b="0" i="0" baseline="0">
                  <a:solidFill>
                    <a:sysClr val="windowText" lastClr="000000"/>
                  </a:solidFill>
                  <a:latin typeface="Arial" panose="020B0604020202020204" pitchFamily="34" charset="0"/>
                  <a:cs typeface="Arial" panose="020B0604020202020204" pitchFamily="34" charset="0"/>
                </a:rPr>
                <a:t>V = speed in km per hour</a:t>
              </a:r>
            </a:p>
            <a:p>
              <a:pPr algn="l"/>
              <a:r>
                <a:rPr lang="en-AU" sz="1100" b="0" i="0" baseline="0">
                  <a:solidFill>
                    <a:sysClr val="windowText" lastClr="000000"/>
                  </a:solidFill>
                  <a:latin typeface="Arial" panose="020B0604020202020204" pitchFamily="34" charset="0"/>
                  <a:cs typeface="Arial" panose="020B0604020202020204" pitchFamily="34" charset="0"/>
                </a:rPr>
                <a:t>C0, C1, C2, D and E = model coefficients</a:t>
              </a: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vanberg\Downloads\191913-%20Rural%20VOC%20-%20Excel%20tool%20-%20MS%20-%20with%20fu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ee2\financeman\CommMan\ECONOMIC%20POLICY%20STRATEGY%20AND%20PLANNING\Economic%20Analysis%20Tools\Final%20v1\Updated%20Versions%202013_14%20values\Bus%20Acquisition%20CBA%20Too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guide"/>
      <sheetName val="input results"/>
      <sheetName val="additional inputs"/>
      <sheetName val="CPI"/>
      <sheetName val="VOC coefficients"/>
      <sheetName val="fuel coefficients"/>
      <sheetName val="IRI scale"/>
    </sheetNames>
    <sheetDataSet>
      <sheetData sheetId="0"/>
      <sheetData sheetId="1"/>
      <sheetData sheetId="2"/>
      <sheetData sheetId="3"/>
      <sheetData sheetId="4"/>
      <sheetData sheetId="5">
        <row r="2">
          <cell r="C2" t="str">
            <v>Vehicle operating cost model coefficients</v>
          </cell>
        </row>
        <row r="4">
          <cell r="C4" t="str">
            <v>Gradient</v>
          </cell>
          <cell r="D4" t="str">
            <v>Curvature</v>
          </cell>
          <cell r="G4" t="str">
            <v>Base VOC</v>
          </cell>
          <cell r="H4" t="str">
            <v>K1</v>
          </cell>
          <cell r="I4" t="str">
            <v>K2</v>
          </cell>
          <cell r="J4" t="str">
            <v>K3</v>
          </cell>
          <cell r="K4" t="str">
            <v>K4</v>
          </cell>
          <cell r="L4" t="str">
            <v>K5</v>
          </cell>
          <cell r="M4" t="str">
            <v>K6</v>
          </cell>
        </row>
        <row r="5">
          <cell r="C5">
            <v>0</v>
          </cell>
          <cell r="D5">
            <v>20</v>
          </cell>
          <cell r="E5">
            <v>1</v>
          </cell>
          <cell r="G5">
            <v>21.655529999999999</v>
          </cell>
          <cell r="H5">
            <v>0.68256799999999995</v>
          </cell>
          <cell r="I5">
            <v>8.9266260000000006</v>
          </cell>
          <cell r="J5">
            <v>1.8600000000000001E-5</v>
          </cell>
          <cell r="K5">
            <v>2.9245E-2</v>
          </cell>
          <cell r="L5">
            <v>8.12E-4</v>
          </cell>
          <cell r="M5">
            <v>4.0681000000000002E-2</v>
          </cell>
        </row>
        <row r="6">
          <cell r="C6">
            <v>0</v>
          </cell>
          <cell r="D6">
            <v>20</v>
          </cell>
          <cell r="E6">
            <v>2</v>
          </cell>
          <cell r="G6">
            <v>28.586790000000001</v>
          </cell>
          <cell r="H6">
            <v>0.68912899999999999</v>
          </cell>
          <cell r="I6">
            <v>10.27355</v>
          </cell>
          <cell r="J6">
            <v>1.43E-5</v>
          </cell>
          <cell r="K6">
            <v>2.7139E-2</v>
          </cell>
          <cell r="L6">
            <v>9.4499999999999998E-4</v>
          </cell>
          <cell r="M6">
            <v>3.0450999999999999E-2</v>
          </cell>
        </row>
        <row r="7">
          <cell r="C7">
            <v>0</v>
          </cell>
          <cell r="D7">
            <v>20</v>
          </cell>
          <cell r="E7">
            <v>3</v>
          </cell>
          <cell r="G7">
            <v>37.23451</v>
          </cell>
          <cell r="H7">
            <v>0.71454200000000001</v>
          </cell>
          <cell r="I7">
            <v>10.81935</v>
          </cell>
          <cell r="J7">
            <v>1.0900000000000001E-5</v>
          </cell>
          <cell r="K7">
            <v>2.3979E-2</v>
          </cell>
          <cell r="L7">
            <v>1.031E-3</v>
          </cell>
          <cell r="M7">
            <v>2.0684000000000001E-2</v>
          </cell>
        </row>
        <row r="8">
          <cell r="C8">
            <v>0</v>
          </cell>
          <cell r="D8">
            <v>20</v>
          </cell>
          <cell r="E8">
            <v>4</v>
          </cell>
          <cell r="G8">
            <v>32.14678</v>
          </cell>
          <cell r="H8">
            <v>0.67199200000000003</v>
          </cell>
          <cell r="I8">
            <v>8.0856639999999995</v>
          </cell>
          <cell r="J8">
            <v>1.5299999999999999E-5</v>
          </cell>
          <cell r="K8">
            <v>3.9595999999999999E-2</v>
          </cell>
          <cell r="L8">
            <v>2.4919999999999999E-3</v>
          </cell>
          <cell r="M8">
            <v>2.3847E-2</v>
          </cell>
        </row>
        <row r="9">
          <cell r="C9">
            <v>0</v>
          </cell>
          <cell r="D9">
            <v>20</v>
          </cell>
          <cell r="E9">
            <v>5</v>
          </cell>
          <cell r="G9">
            <v>35.492579999999997</v>
          </cell>
          <cell r="H9">
            <v>0.70408899999999996</v>
          </cell>
          <cell r="I9">
            <v>7.1600700000000002</v>
          </cell>
          <cell r="J9">
            <v>1.45E-5</v>
          </cell>
          <cell r="K9">
            <v>3.4578999999999999E-2</v>
          </cell>
          <cell r="L9">
            <v>2.0999999999999999E-3</v>
          </cell>
          <cell r="M9">
            <v>1.6299999999999999E-2</v>
          </cell>
        </row>
        <row r="10">
          <cell r="C10">
            <v>0</v>
          </cell>
          <cell r="D10">
            <v>20</v>
          </cell>
          <cell r="E10">
            <v>6</v>
          </cell>
          <cell r="G10">
            <v>44.708509999999997</v>
          </cell>
          <cell r="H10">
            <v>0.69040900000000005</v>
          </cell>
          <cell r="I10">
            <v>5.5711149999999998</v>
          </cell>
          <cell r="J10">
            <v>2.3799999999999999E-5</v>
          </cell>
          <cell r="K10">
            <v>4.2391999999999999E-2</v>
          </cell>
          <cell r="L10">
            <v>1.879E-3</v>
          </cell>
          <cell r="M10">
            <v>1.3114000000000001E-2</v>
          </cell>
        </row>
        <row r="11">
          <cell r="C11">
            <v>0</v>
          </cell>
          <cell r="D11">
            <v>20</v>
          </cell>
          <cell r="E11">
            <v>7</v>
          </cell>
          <cell r="G11">
            <v>51.70626</v>
          </cell>
          <cell r="H11">
            <v>0.64653000000000005</v>
          </cell>
          <cell r="I11">
            <v>8.3101330000000004</v>
          </cell>
          <cell r="J11">
            <v>2.0800000000000001E-5</v>
          </cell>
          <cell r="K11">
            <v>3.7527999999999999E-2</v>
          </cell>
          <cell r="L11">
            <v>1.7619999999999999E-3</v>
          </cell>
          <cell r="M11">
            <v>1.0923E-2</v>
          </cell>
        </row>
        <row r="12">
          <cell r="C12">
            <v>0</v>
          </cell>
          <cell r="D12">
            <v>20</v>
          </cell>
          <cell r="E12">
            <v>8</v>
          </cell>
          <cell r="G12">
            <v>64.344629999999995</v>
          </cell>
          <cell r="H12">
            <v>0.45218000000000003</v>
          </cell>
          <cell r="I12">
            <v>10.40255</v>
          </cell>
          <cell r="J12">
            <v>3.4199999999999998E-5</v>
          </cell>
          <cell r="K12">
            <v>8.2006999999999997E-2</v>
          </cell>
          <cell r="L12">
            <v>2.32E-4</v>
          </cell>
          <cell r="M12">
            <v>6.5849999999999997E-3</v>
          </cell>
        </row>
        <row r="13">
          <cell r="C13">
            <v>0</v>
          </cell>
          <cell r="D13">
            <v>20</v>
          </cell>
          <cell r="E13">
            <v>9</v>
          </cell>
          <cell r="G13">
            <v>100.1854</v>
          </cell>
          <cell r="H13">
            <v>0.599271</v>
          </cell>
          <cell r="I13">
            <v>9.0398049999999994</v>
          </cell>
          <cell r="J13">
            <v>1.1399999999999999E-5</v>
          </cell>
          <cell r="K13">
            <v>6.6026000000000001E-2</v>
          </cell>
          <cell r="L13">
            <v>1.052E-3</v>
          </cell>
          <cell r="M13">
            <v>4.4380000000000001E-3</v>
          </cell>
        </row>
        <row r="14">
          <cell r="C14">
            <v>0</v>
          </cell>
          <cell r="D14">
            <v>20</v>
          </cell>
          <cell r="E14">
            <v>10</v>
          </cell>
          <cell r="G14">
            <v>86.462869999999995</v>
          </cell>
          <cell r="H14">
            <v>0.44365599999999999</v>
          </cell>
          <cell r="I14">
            <v>9.1690670000000001</v>
          </cell>
          <cell r="J14">
            <v>3.5099999999999999E-5</v>
          </cell>
          <cell r="K14">
            <v>8.7456000000000006E-2</v>
          </cell>
          <cell r="L14">
            <v>2.5700000000000001E-4</v>
          </cell>
          <cell r="M14">
            <v>6.4510000000000001E-3</v>
          </cell>
        </row>
        <row r="15">
          <cell r="C15">
            <v>0</v>
          </cell>
          <cell r="D15">
            <v>20</v>
          </cell>
          <cell r="E15">
            <v>11</v>
          </cell>
          <cell r="G15">
            <v>95.652379999999994</v>
          </cell>
          <cell r="H15">
            <v>0.48677999999999999</v>
          </cell>
          <cell r="I15">
            <v>8.8512079999999997</v>
          </cell>
          <cell r="J15">
            <v>3.0300000000000001E-5</v>
          </cell>
          <cell r="K15">
            <v>8.3933999999999995E-2</v>
          </cell>
          <cell r="L15">
            <v>4.0400000000000001E-4</v>
          </cell>
          <cell r="M15">
            <v>4.411E-3</v>
          </cell>
        </row>
        <row r="16">
          <cell r="C16">
            <v>0</v>
          </cell>
          <cell r="D16">
            <v>20</v>
          </cell>
          <cell r="E16">
            <v>12</v>
          </cell>
          <cell r="G16">
            <v>103.6022</v>
          </cell>
          <cell r="H16">
            <v>0.49192200000000003</v>
          </cell>
          <cell r="I16">
            <v>8.5864209999999996</v>
          </cell>
          <cell r="J16">
            <v>2.8E-5</v>
          </cell>
          <cell r="K16">
            <v>8.5236999999999993E-2</v>
          </cell>
          <cell r="L16">
            <v>3.6699999999999998E-4</v>
          </cell>
          <cell r="M16">
            <v>4.0819999999999997E-3</v>
          </cell>
        </row>
        <row r="17">
          <cell r="C17">
            <v>0</v>
          </cell>
          <cell r="D17">
            <v>20</v>
          </cell>
          <cell r="E17">
            <v>13</v>
          </cell>
          <cell r="G17">
            <v>109.6991</v>
          </cell>
          <cell r="H17">
            <v>0.50733300000000003</v>
          </cell>
          <cell r="I17">
            <v>7.4032309999999999</v>
          </cell>
          <cell r="J17">
            <v>2.7500000000000001E-5</v>
          </cell>
          <cell r="K17">
            <v>8.1194000000000002E-2</v>
          </cell>
          <cell r="L17">
            <v>1.07E-4</v>
          </cell>
          <cell r="M17">
            <v>3.9430000000000003E-3</v>
          </cell>
        </row>
        <row r="18">
          <cell r="C18">
            <v>0</v>
          </cell>
          <cell r="D18">
            <v>20</v>
          </cell>
          <cell r="E18">
            <v>14</v>
          </cell>
          <cell r="G18">
            <v>121.4093</v>
          </cell>
          <cell r="H18">
            <v>0.483655</v>
          </cell>
          <cell r="I18">
            <v>7.8763439999999996</v>
          </cell>
          <cell r="J18">
            <v>2.41E-5</v>
          </cell>
          <cell r="K18">
            <v>9.1051000000000007E-2</v>
          </cell>
          <cell r="L18">
            <v>1.4799999999999999E-4</v>
          </cell>
          <cell r="M18">
            <v>3.5669999999999999E-3</v>
          </cell>
        </row>
        <row r="19">
          <cell r="C19">
            <v>0</v>
          </cell>
          <cell r="D19">
            <v>20</v>
          </cell>
          <cell r="E19">
            <v>15</v>
          </cell>
          <cell r="G19">
            <v>120.4225</v>
          </cell>
          <cell r="H19">
            <v>0.50105699999999997</v>
          </cell>
          <cell r="I19">
            <v>7.6068129999999998</v>
          </cell>
          <cell r="J19">
            <v>2.4499999999999999E-5</v>
          </cell>
          <cell r="K19">
            <v>8.5776000000000005E-2</v>
          </cell>
          <cell r="L19">
            <v>1.9100000000000001E-4</v>
          </cell>
          <cell r="M19">
            <v>3.5929999999999998E-3</v>
          </cell>
        </row>
        <row r="20">
          <cell r="C20">
            <v>0</v>
          </cell>
          <cell r="D20">
            <v>20</v>
          </cell>
          <cell r="E20">
            <v>16</v>
          </cell>
          <cell r="G20">
            <v>146.9991</v>
          </cell>
          <cell r="H20">
            <v>0.47755900000000001</v>
          </cell>
          <cell r="I20">
            <v>7.5401800000000003</v>
          </cell>
          <cell r="J20">
            <v>1.95E-5</v>
          </cell>
          <cell r="K20">
            <v>9.6146999999999996E-2</v>
          </cell>
          <cell r="L20">
            <v>8.8599999999999999E-5</v>
          </cell>
          <cell r="M20">
            <v>2.9889999999999999E-3</v>
          </cell>
        </row>
        <row r="21">
          <cell r="C21">
            <v>0</v>
          </cell>
          <cell r="D21">
            <v>20</v>
          </cell>
          <cell r="E21">
            <v>17</v>
          </cell>
          <cell r="G21">
            <v>170.36340000000001</v>
          </cell>
          <cell r="H21">
            <v>0.48833399999999999</v>
          </cell>
          <cell r="I21">
            <v>7.8643020000000003</v>
          </cell>
          <cell r="J21">
            <v>1.5800000000000001E-5</v>
          </cell>
          <cell r="K21">
            <v>9.7835000000000005E-2</v>
          </cell>
          <cell r="L21">
            <v>3.3199999999999999E-4</v>
          </cell>
          <cell r="M21">
            <v>2.5799999999999998E-3</v>
          </cell>
        </row>
        <row r="22">
          <cell r="C22">
            <v>0</v>
          </cell>
          <cell r="D22">
            <v>20</v>
          </cell>
          <cell r="E22">
            <v>18</v>
          </cell>
          <cell r="G22">
            <v>166.3673</v>
          </cell>
          <cell r="H22">
            <v>0.47580499999999998</v>
          </cell>
          <cell r="I22">
            <v>7.0060390000000003</v>
          </cell>
          <cell r="J22">
            <v>1.7499999999999998E-5</v>
          </cell>
          <cell r="K22">
            <v>9.8110000000000003E-2</v>
          </cell>
          <cell r="L22">
            <v>-5.1999999999999997E-5</v>
          </cell>
          <cell r="M22">
            <v>2.6710000000000002E-3</v>
          </cell>
        </row>
        <row r="23">
          <cell r="C23">
            <v>0</v>
          </cell>
          <cell r="D23">
            <v>20</v>
          </cell>
          <cell r="E23">
            <v>19</v>
          </cell>
          <cell r="G23">
            <v>186.86519999999999</v>
          </cell>
          <cell r="H23">
            <v>0.48013600000000001</v>
          </cell>
          <cell r="I23">
            <v>6.8842879999999997</v>
          </cell>
          <cell r="J23">
            <v>1.56E-5</v>
          </cell>
          <cell r="K23">
            <v>9.9252999999999994E-2</v>
          </cell>
          <cell r="L23">
            <v>-2.0000000000000002E-5</v>
          </cell>
          <cell r="M23">
            <v>2.3930000000000002E-3</v>
          </cell>
        </row>
        <row r="24">
          <cell r="C24">
            <v>0</v>
          </cell>
          <cell r="D24">
            <v>20</v>
          </cell>
          <cell r="E24">
            <v>20</v>
          </cell>
          <cell r="G24">
            <v>189.70760000000001</v>
          </cell>
          <cell r="H24">
            <v>0.479935</v>
          </cell>
          <cell r="I24">
            <v>6.5790420000000003</v>
          </cell>
          <cell r="J24">
            <v>1.5699999999999999E-5</v>
          </cell>
          <cell r="K24">
            <v>9.8984000000000003E-2</v>
          </cell>
          <cell r="L24">
            <v>-1.2999999999999999E-4</v>
          </cell>
          <cell r="M24">
            <v>2.3609999999999998E-3</v>
          </cell>
        </row>
        <row r="26">
          <cell r="C26" t="str">
            <v>Gradient</v>
          </cell>
          <cell r="D26" t="str">
            <v>Curvature</v>
          </cell>
          <cell r="G26" t="str">
            <v>Base VOC</v>
          </cell>
          <cell r="H26" t="str">
            <v>K1</v>
          </cell>
          <cell r="I26" t="str">
            <v>K2</v>
          </cell>
          <cell r="J26" t="str">
            <v>K3</v>
          </cell>
          <cell r="K26" t="str">
            <v>K4</v>
          </cell>
          <cell r="L26" t="str">
            <v>K5</v>
          </cell>
          <cell r="M26" t="str">
            <v>K6</v>
          </cell>
        </row>
        <row r="27">
          <cell r="C27">
            <v>0</v>
          </cell>
          <cell r="D27">
            <v>120</v>
          </cell>
          <cell r="E27">
            <v>1</v>
          </cell>
          <cell r="G27">
            <v>21.662459999999999</v>
          </cell>
          <cell r="H27">
            <v>0.68450200000000005</v>
          </cell>
          <cell r="I27">
            <v>8.7684149999999992</v>
          </cell>
          <cell r="J27">
            <v>1.8E-5</v>
          </cell>
          <cell r="K27">
            <v>2.98E-2</v>
          </cell>
          <cell r="L27">
            <v>7.5900000000000002E-4</v>
          </cell>
          <cell r="M27">
            <v>4.3477000000000002E-2</v>
          </cell>
        </row>
        <row r="28">
          <cell r="C28">
            <v>0</v>
          </cell>
          <cell r="D28">
            <v>120</v>
          </cell>
          <cell r="E28">
            <v>2</v>
          </cell>
          <cell r="G28">
            <v>28.603059999999999</v>
          </cell>
          <cell r="H28">
            <v>0.69118100000000005</v>
          </cell>
          <cell r="I28">
            <v>10.09801</v>
          </cell>
          <cell r="J28">
            <v>1.36E-5</v>
          </cell>
          <cell r="K28">
            <v>2.7718E-2</v>
          </cell>
          <cell r="L28">
            <v>8.8800000000000001E-4</v>
          </cell>
          <cell r="M28">
            <v>3.3002999999999998E-2</v>
          </cell>
        </row>
        <row r="29">
          <cell r="C29">
            <v>0</v>
          </cell>
          <cell r="D29">
            <v>120</v>
          </cell>
          <cell r="E29">
            <v>3</v>
          </cell>
          <cell r="G29">
            <v>37.27617</v>
          </cell>
          <cell r="H29">
            <v>0.71675599999999995</v>
          </cell>
          <cell r="I29">
            <v>10.618119999999999</v>
          </cell>
          <cell r="J29">
            <v>1.0200000000000001E-5</v>
          </cell>
          <cell r="K29">
            <v>2.4594000000000001E-2</v>
          </cell>
          <cell r="L29">
            <v>9.68E-4</v>
          </cell>
          <cell r="M29">
            <v>2.2988999999999999E-2</v>
          </cell>
        </row>
        <row r="30">
          <cell r="C30">
            <v>0</v>
          </cell>
          <cell r="D30">
            <v>120</v>
          </cell>
          <cell r="E30">
            <v>4</v>
          </cell>
          <cell r="G30">
            <v>32.167079999999999</v>
          </cell>
          <cell r="H30">
            <v>0.664829</v>
          </cell>
          <cell r="I30">
            <v>8.0874030000000001</v>
          </cell>
          <cell r="J30">
            <v>1.5999999999999999E-5</v>
          </cell>
          <cell r="K30">
            <v>3.9781999999999998E-2</v>
          </cell>
          <cell r="L30">
            <v>2.4680000000000001E-3</v>
          </cell>
          <cell r="M30">
            <v>2.6789E-2</v>
          </cell>
        </row>
        <row r="31">
          <cell r="C31">
            <v>0</v>
          </cell>
          <cell r="D31">
            <v>120</v>
          </cell>
          <cell r="E31">
            <v>5</v>
          </cell>
          <cell r="G31">
            <v>35.521940000000001</v>
          </cell>
          <cell r="H31">
            <v>0.698627</v>
          </cell>
          <cell r="I31">
            <v>7.1551939999999998</v>
          </cell>
          <cell r="J31">
            <v>1.5099999999999999E-5</v>
          </cell>
          <cell r="K31">
            <v>3.4759999999999999E-2</v>
          </cell>
          <cell r="L31">
            <v>2.075E-3</v>
          </cell>
          <cell r="M31">
            <v>1.7918E-2</v>
          </cell>
        </row>
        <row r="32">
          <cell r="C32">
            <v>0</v>
          </cell>
          <cell r="D32">
            <v>120</v>
          </cell>
          <cell r="E32">
            <v>6</v>
          </cell>
          <cell r="G32">
            <v>44.70767</v>
          </cell>
          <cell r="H32">
            <v>0.69001199999999996</v>
          </cell>
          <cell r="I32">
            <v>5.4948189999999997</v>
          </cell>
          <cell r="J32">
            <v>2.3499999999999999E-5</v>
          </cell>
          <cell r="K32">
            <v>4.2571999999999999E-2</v>
          </cell>
          <cell r="L32">
            <v>1.8630000000000001E-3</v>
          </cell>
          <cell r="M32">
            <v>1.4156E-2</v>
          </cell>
        </row>
        <row r="33">
          <cell r="C33">
            <v>0</v>
          </cell>
          <cell r="D33">
            <v>120</v>
          </cell>
          <cell r="E33">
            <v>7</v>
          </cell>
          <cell r="G33">
            <v>51.733759999999997</v>
          </cell>
          <cell r="H33">
            <v>0.62712800000000002</v>
          </cell>
          <cell r="I33">
            <v>8.4807450000000006</v>
          </cell>
          <cell r="J33">
            <v>2.37E-5</v>
          </cell>
          <cell r="K33">
            <v>3.7502000000000001E-2</v>
          </cell>
          <cell r="L33">
            <v>1.748E-3</v>
          </cell>
          <cell r="M33">
            <v>1.2201E-2</v>
          </cell>
        </row>
        <row r="34">
          <cell r="C34">
            <v>0</v>
          </cell>
          <cell r="D34">
            <v>120</v>
          </cell>
          <cell r="E34">
            <v>8</v>
          </cell>
          <cell r="G34">
            <v>64.408280000000005</v>
          </cell>
          <cell r="H34">
            <v>0.42487799999999998</v>
          </cell>
          <cell r="I34">
            <v>10.711080000000001</v>
          </cell>
          <cell r="J34">
            <v>3.8699999999999999E-5</v>
          </cell>
          <cell r="K34">
            <v>8.1776000000000001E-2</v>
          </cell>
          <cell r="L34">
            <v>2.31E-4</v>
          </cell>
          <cell r="M34">
            <v>7.2189999999999997E-3</v>
          </cell>
        </row>
        <row r="35">
          <cell r="C35">
            <v>0</v>
          </cell>
          <cell r="D35">
            <v>120</v>
          </cell>
          <cell r="E35">
            <v>9</v>
          </cell>
          <cell r="G35">
            <v>100.4786</v>
          </cell>
          <cell r="H35">
            <v>0.58051200000000003</v>
          </cell>
          <cell r="I35">
            <v>9.200564</v>
          </cell>
          <cell r="J35">
            <v>1.4100000000000001E-5</v>
          </cell>
          <cell r="K35">
            <v>6.5886E-2</v>
          </cell>
          <cell r="L35">
            <v>1.041E-3</v>
          </cell>
          <cell r="M35">
            <v>4.8809999999999999E-3</v>
          </cell>
        </row>
        <row r="36">
          <cell r="C36">
            <v>0</v>
          </cell>
          <cell r="D36">
            <v>120</v>
          </cell>
          <cell r="E36">
            <v>10</v>
          </cell>
          <cell r="G36">
            <v>86.530479999999997</v>
          </cell>
          <cell r="H36">
            <v>0.42528100000000002</v>
          </cell>
          <cell r="I36">
            <v>9.1821970000000004</v>
          </cell>
          <cell r="J36">
            <v>3.8000000000000002E-5</v>
          </cell>
          <cell r="K36">
            <v>8.7722999999999995E-2</v>
          </cell>
          <cell r="L36">
            <v>2.0100000000000001E-4</v>
          </cell>
          <cell r="M36">
            <v>7.0540000000000004E-3</v>
          </cell>
        </row>
        <row r="37">
          <cell r="C37">
            <v>0</v>
          </cell>
          <cell r="D37">
            <v>120</v>
          </cell>
          <cell r="E37">
            <v>11</v>
          </cell>
          <cell r="G37">
            <v>95.739090000000004</v>
          </cell>
          <cell r="H37">
            <v>0.47672500000000001</v>
          </cell>
          <cell r="I37">
            <v>8.7576479999999997</v>
          </cell>
          <cell r="J37">
            <v>3.15E-5</v>
          </cell>
          <cell r="K37">
            <v>8.5014000000000006E-2</v>
          </cell>
          <cell r="L37">
            <v>2.9700000000000001E-4</v>
          </cell>
          <cell r="M37">
            <v>4.718E-3</v>
          </cell>
        </row>
        <row r="38">
          <cell r="C38">
            <v>0</v>
          </cell>
          <cell r="D38">
            <v>120</v>
          </cell>
          <cell r="E38">
            <v>12</v>
          </cell>
          <cell r="G38">
            <v>103.705</v>
          </cell>
          <cell r="H38">
            <v>0.48207800000000001</v>
          </cell>
          <cell r="I38">
            <v>8.4908839999999994</v>
          </cell>
          <cell r="J38">
            <v>2.9099999999999999E-5</v>
          </cell>
          <cell r="K38">
            <v>8.6407999999999999E-2</v>
          </cell>
          <cell r="L38">
            <v>2.5399999999999999E-4</v>
          </cell>
          <cell r="M38">
            <v>4.3470000000000002E-3</v>
          </cell>
        </row>
        <row r="39">
          <cell r="C39">
            <v>0</v>
          </cell>
          <cell r="D39">
            <v>120</v>
          </cell>
          <cell r="E39">
            <v>13</v>
          </cell>
          <cell r="G39">
            <v>109.8207</v>
          </cell>
          <cell r="H39">
            <v>0.488207</v>
          </cell>
          <cell r="I39">
            <v>7.5056700000000003</v>
          </cell>
          <cell r="J39">
            <v>3.0899999999999999E-5</v>
          </cell>
          <cell r="K39">
            <v>8.1612000000000004E-2</v>
          </cell>
          <cell r="L39">
            <v>4.8000000000000001E-5</v>
          </cell>
          <cell r="M39">
            <v>4.1729999999999996E-3</v>
          </cell>
        </row>
        <row r="40">
          <cell r="C40">
            <v>0</v>
          </cell>
          <cell r="D40">
            <v>120</v>
          </cell>
          <cell r="E40">
            <v>14</v>
          </cell>
          <cell r="G40">
            <v>121.5633</v>
          </cell>
          <cell r="H40">
            <v>0.465999</v>
          </cell>
          <cell r="I40">
            <v>7.9445209999999999</v>
          </cell>
          <cell r="J40">
            <v>2.7100000000000001E-5</v>
          </cell>
          <cell r="K40">
            <v>9.1666999999999998E-2</v>
          </cell>
          <cell r="L40">
            <v>7.4499999999999995E-5</v>
          </cell>
          <cell r="M40">
            <v>3.7690000000000002E-3</v>
          </cell>
        </row>
        <row r="41">
          <cell r="C41">
            <v>0</v>
          </cell>
          <cell r="D41">
            <v>120</v>
          </cell>
          <cell r="E41">
            <v>15</v>
          </cell>
          <cell r="G41">
            <v>120.5663</v>
          </cell>
          <cell r="H41">
            <v>0.481958</v>
          </cell>
          <cell r="I41">
            <v>7.6964490000000003</v>
          </cell>
          <cell r="J41">
            <v>2.7900000000000001E-5</v>
          </cell>
          <cell r="K41">
            <v>8.6352999999999999E-2</v>
          </cell>
          <cell r="L41">
            <v>1.21E-4</v>
          </cell>
          <cell r="M41">
            <v>3.803E-3</v>
          </cell>
        </row>
        <row r="42">
          <cell r="C42">
            <v>0</v>
          </cell>
          <cell r="D42">
            <v>120</v>
          </cell>
          <cell r="E42">
            <v>16</v>
          </cell>
          <cell r="G42">
            <v>147.22839999999999</v>
          </cell>
          <cell r="H42">
            <v>0.45647399999999999</v>
          </cell>
          <cell r="I42">
            <v>7.6837669999999996</v>
          </cell>
          <cell r="J42">
            <v>2.3300000000000001E-5</v>
          </cell>
          <cell r="K42">
            <v>9.6412999999999999E-2</v>
          </cell>
          <cell r="L42">
            <v>3.9799999999999998E-5</v>
          </cell>
          <cell r="M42">
            <v>3.1519999999999999E-3</v>
          </cell>
        </row>
        <row r="43">
          <cell r="C43">
            <v>0</v>
          </cell>
          <cell r="D43">
            <v>120</v>
          </cell>
          <cell r="E43">
            <v>17</v>
          </cell>
          <cell r="G43">
            <v>170.9616</v>
          </cell>
          <cell r="H43">
            <v>0.46971400000000002</v>
          </cell>
          <cell r="I43">
            <v>7.9341730000000004</v>
          </cell>
          <cell r="J43">
            <v>1.88E-5</v>
          </cell>
          <cell r="K43">
            <v>9.8067000000000001E-2</v>
          </cell>
          <cell r="L43">
            <v>2.72E-4</v>
          </cell>
          <cell r="M43">
            <v>2.7160000000000001E-3</v>
          </cell>
        </row>
        <row r="44">
          <cell r="C44">
            <v>0</v>
          </cell>
          <cell r="D44">
            <v>120</v>
          </cell>
          <cell r="E44">
            <v>18</v>
          </cell>
          <cell r="G44">
            <v>166.66900000000001</v>
          </cell>
          <cell r="H44">
            <v>0.45333200000000001</v>
          </cell>
          <cell r="I44">
            <v>7.1983499999999996</v>
          </cell>
          <cell r="J44">
            <v>2.2099999999999998E-5</v>
          </cell>
          <cell r="K44">
            <v>9.7882999999999998E-2</v>
          </cell>
          <cell r="L44">
            <v>-6.9999999999999994E-5</v>
          </cell>
          <cell r="M44">
            <v>2.8029999999999999E-3</v>
          </cell>
        </row>
        <row r="45">
          <cell r="C45">
            <v>0</v>
          </cell>
          <cell r="D45">
            <v>120</v>
          </cell>
          <cell r="E45">
            <v>19</v>
          </cell>
          <cell r="G45">
            <v>187.60230000000001</v>
          </cell>
          <cell r="H45">
            <v>0.45952300000000001</v>
          </cell>
          <cell r="I45">
            <v>7.026224</v>
          </cell>
          <cell r="J45">
            <v>2.0000000000000002E-5</v>
          </cell>
          <cell r="K45">
            <v>9.8623000000000002E-2</v>
          </cell>
          <cell r="L45">
            <v>-3.0000000000000001E-5</v>
          </cell>
          <cell r="M45">
            <v>2.496E-3</v>
          </cell>
        </row>
        <row r="46">
          <cell r="C46">
            <v>0</v>
          </cell>
          <cell r="D46">
            <v>120</v>
          </cell>
          <cell r="E46">
            <v>20</v>
          </cell>
          <cell r="G46">
            <v>190.26480000000001</v>
          </cell>
          <cell r="H46">
            <v>0.45888400000000001</v>
          </cell>
          <cell r="I46">
            <v>6.7527359999999996</v>
          </cell>
          <cell r="J46">
            <v>2.0400000000000001E-5</v>
          </cell>
          <cell r="K46">
            <v>9.8382999999999998E-2</v>
          </cell>
          <cell r="L46">
            <v>-1.2999999999999999E-4</v>
          </cell>
          <cell r="M46">
            <v>2.4620000000000002E-3</v>
          </cell>
        </row>
        <row r="48">
          <cell r="C48" t="str">
            <v>Gradient</v>
          </cell>
          <cell r="D48" t="str">
            <v>Curvature</v>
          </cell>
          <cell r="G48" t="str">
            <v>Base VOC</v>
          </cell>
          <cell r="H48" t="str">
            <v>K1</v>
          </cell>
          <cell r="I48" t="str">
            <v>K2</v>
          </cell>
          <cell r="J48" t="str">
            <v>K3</v>
          </cell>
          <cell r="K48" t="str">
            <v>K4</v>
          </cell>
          <cell r="L48" t="str">
            <v>K5</v>
          </cell>
          <cell r="M48" t="str">
            <v>K6</v>
          </cell>
        </row>
        <row r="49">
          <cell r="C49">
            <v>0</v>
          </cell>
          <cell r="D49">
            <v>300</v>
          </cell>
          <cell r="E49">
            <v>1</v>
          </cell>
          <cell r="G49">
            <v>21.719449999999998</v>
          </cell>
          <cell r="H49">
            <v>0.68345599999999995</v>
          </cell>
          <cell r="I49">
            <v>8.4074080000000002</v>
          </cell>
          <cell r="J49">
            <v>1.7099999999999999E-5</v>
          </cell>
          <cell r="K49">
            <v>3.0865E-2</v>
          </cell>
          <cell r="L49">
            <v>6.6100000000000002E-4</v>
          </cell>
          <cell r="M49">
            <v>5.2795000000000002E-2</v>
          </cell>
        </row>
        <row r="50">
          <cell r="C50">
            <v>0</v>
          </cell>
          <cell r="D50">
            <v>300</v>
          </cell>
          <cell r="E50">
            <v>2</v>
          </cell>
          <cell r="G50">
            <v>28.72457</v>
          </cell>
          <cell r="H50">
            <v>0.69016299999999997</v>
          </cell>
          <cell r="I50">
            <v>9.6627480000000006</v>
          </cell>
          <cell r="J50">
            <v>1.2500000000000001E-5</v>
          </cell>
          <cell r="K50">
            <v>2.8906999999999999E-2</v>
          </cell>
          <cell r="L50">
            <v>7.7499999999999997E-4</v>
          </cell>
          <cell r="M50">
            <v>4.1417000000000002E-2</v>
          </cell>
        </row>
        <row r="51">
          <cell r="C51">
            <v>0</v>
          </cell>
          <cell r="D51">
            <v>300</v>
          </cell>
          <cell r="E51">
            <v>3</v>
          </cell>
          <cell r="G51">
            <v>37.543779999999998</v>
          </cell>
          <cell r="H51">
            <v>0.71428499999999995</v>
          </cell>
          <cell r="I51">
            <v>10.120229999999999</v>
          </cell>
          <cell r="J51">
            <v>8.8599999999999999E-6</v>
          </cell>
          <cell r="K51">
            <v>2.5839999999999998E-2</v>
          </cell>
          <cell r="L51">
            <v>8.4099999999999995E-4</v>
          </cell>
          <cell r="M51">
            <v>3.0384999999999999E-2</v>
          </cell>
        </row>
        <row r="52">
          <cell r="C52">
            <v>0</v>
          </cell>
          <cell r="D52">
            <v>300</v>
          </cell>
          <cell r="E52">
            <v>4</v>
          </cell>
          <cell r="G52">
            <v>32.326189999999997</v>
          </cell>
          <cell r="H52">
            <v>0.63396699999999995</v>
          </cell>
          <cell r="I52">
            <v>8.0754380000000001</v>
          </cell>
          <cell r="J52">
            <v>1.9400000000000001E-5</v>
          </cell>
          <cell r="K52">
            <v>4.0550000000000003E-2</v>
          </cell>
          <cell r="L52">
            <v>2.3749999999999999E-3</v>
          </cell>
          <cell r="M52">
            <v>3.8046999999999997E-2</v>
          </cell>
        </row>
        <row r="53">
          <cell r="C53">
            <v>0</v>
          </cell>
          <cell r="D53">
            <v>300</v>
          </cell>
          <cell r="E53">
            <v>5</v>
          </cell>
          <cell r="G53">
            <v>35.751350000000002</v>
          </cell>
          <cell r="H53">
            <v>0.67349800000000004</v>
          </cell>
          <cell r="I53">
            <v>7.1587480000000001</v>
          </cell>
          <cell r="J53">
            <v>1.88E-5</v>
          </cell>
          <cell r="K53">
            <v>3.5479999999999998E-2</v>
          </cell>
          <cell r="L53">
            <v>1.98E-3</v>
          </cell>
          <cell r="M53">
            <v>2.3408000000000002E-2</v>
          </cell>
        </row>
        <row r="54">
          <cell r="C54">
            <v>0</v>
          </cell>
          <cell r="D54">
            <v>300</v>
          </cell>
          <cell r="E54">
            <v>6</v>
          </cell>
          <cell r="G54">
            <v>44.767090000000003</v>
          </cell>
          <cell r="H54">
            <v>0.67465799999999998</v>
          </cell>
          <cell r="I54">
            <v>5.507015</v>
          </cell>
          <cell r="J54">
            <v>2.6100000000000001E-5</v>
          </cell>
          <cell r="K54">
            <v>4.2689999999999999E-2</v>
          </cell>
          <cell r="L54">
            <v>1.8420000000000001E-3</v>
          </cell>
          <cell r="M54">
            <v>1.7887E-2</v>
          </cell>
        </row>
        <row r="55">
          <cell r="C55">
            <v>0</v>
          </cell>
          <cell r="D55">
            <v>300</v>
          </cell>
          <cell r="E55">
            <v>7</v>
          </cell>
          <cell r="G55">
            <v>51.975659999999998</v>
          </cell>
          <cell r="H55">
            <v>0.53651899999999997</v>
          </cell>
          <cell r="I55">
            <v>9.2193070000000006</v>
          </cell>
          <cell r="J55">
            <v>4.0399999999999999E-5</v>
          </cell>
          <cell r="K55">
            <v>3.8001E-2</v>
          </cell>
          <cell r="L55">
            <v>1.66E-3</v>
          </cell>
          <cell r="M55">
            <v>1.7562000000000001E-2</v>
          </cell>
        </row>
        <row r="56">
          <cell r="C56">
            <v>0</v>
          </cell>
          <cell r="D56">
            <v>300</v>
          </cell>
          <cell r="E56">
            <v>8</v>
          </cell>
          <cell r="G56">
            <v>65.102720000000005</v>
          </cell>
          <cell r="H56">
            <v>0.31579200000000002</v>
          </cell>
          <cell r="I56">
            <v>11.51216</v>
          </cell>
          <cell r="J56">
            <v>6.0600000000000003E-5</v>
          </cell>
          <cell r="K56">
            <v>8.2456000000000002E-2</v>
          </cell>
          <cell r="L56">
            <v>8.0400000000000003E-5</v>
          </cell>
          <cell r="M56">
            <v>9.8490000000000001E-3</v>
          </cell>
        </row>
        <row r="57">
          <cell r="C57">
            <v>0</v>
          </cell>
          <cell r="D57">
            <v>300</v>
          </cell>
          <cell r="E57">
            <v>9</v>
          </cell>
          <cell r="G57">
            <v>102.61369999999999</v>
          </cell>
          <cell r="H57">
            <v>0.50781699999999996</v>
          </cell>
          <cell r="I57">
            <v>9.463476</v>
          </cell>
          <cell r="J57">
            <v>2.6100000000000001E-5</v>
          </cell>
          <cell r="K57">
            <v>6.5827999999999998E-2</v>
          </cell>
          <cell r="L57">
            <v>9.0899999999999998E-4</v>
          </cell>
          <cell r="M57">
            <v>6.6119999999999998E-3</v>
          </cell>
        </row>
        <row r="58">
          <cell r="C58">
            <v>0</v>
          </cell>
          <cell r="D58">
            <v>300</v>
          </cell>
          <cell r="E58">
            <v>10</v>
          </cell>
          <cell r="G58">
            <v>87.245720000000006</v>
          </cell>
          <cell r="H58">
            <v>0.30745899999999998</v>
          </cell>
          <cell r="I58">
            <v>9.9527750000000008</v>
          </cell>
          <cell r="J58">
            <v>6.3800000000000006E-5</v>
          </cell>
          <cell r="K58">
            <v>8.8664000000000007E-2</v>
          </cell>
          <cell r="L58">
            <v>5.1600000000000001E-5</v>
          </cell>
          <cell r="M58">
            <v>9.3609999999999995E-3</v>
          </cell>
        </row>
        <row r="59">
          <cell r="C59">
            <v>0</v>
          </cell>
          <cell r="D59">
            <v>300</v>
          </cell>
          <cell r="E59">
            <v>11</v>
          </cell>
          <cell r="G59">
            <v>96.62218</v>
          </cell>
          <cell r="H59">
            <v>0.41037899999999999</v>
          </cell>
          <cell r="I59">
            <v>9.0879960000000004</v>
          </cell>
          <cell r="J59">
            <v>4.74E-5</v>
          </cell>
          <cell r="K59">
            <v>8.6042999999999994E-2</v>
          </cell>
          <cell r="L59">
            <v>1.47E-4</v>
          </cell>
          <cell r="M59">
            <v>5.6550000000000003E-3</v>
          </cell>
        </row>
        <row r="60">
          <cell r="C60">
            <v>0</v>
          </cell>
          <cell r="D60">
            <v>300</v>
          </cell>
          <cell r="E60">
            <v>12</v>
          </cell>
          <cell r="G60">
            <v>104.7388</v>
          </cell>
          <cell r="H60">
            <v>0.41730299999999998</v>
          </cell>
          <cell r="I60">
            <v>8.8147739999999999</v>
          </cell>
          <cell r="J60">
            <v>4.4700000000000002E-5</v>
          </cell>
          <cell r="K60">
            <v>8.7314000000000003E-2</v>
          </cell>
          <cell r="L60">
            <v>1.08E-4</v>
          </cell>
          <cell r="M60">
            <v>5.1510000000000002E-3</v>
          </cell>
        </row>
        <row r="61">
          <cell r="C61">
            <v>0</v>
          </cell>
          <cell r="D61">
            <v>300</v>
          </cell>
          <cell r="E61">
            <v>13</v>
          </cell>
          <cell r="G61">
            <v>111.0581</v>
          </cell>
          <cell r="H61">
            <v>0.39321899999999999</v>
          </cell>
          <cell r="I61">
            <v>8.2346470000000007</v>
          </cell>
          <cell r="J61">
            <v>5.4700000000000001E-5</v>
          </cell>
          <cell r="K61">
            <v>8.2282999999999995E-2</v>
          </cell>
          <cell r="L61">
            <v>-9.0000000000000006E-5</v>
          </cell>
          <cell r="M61">
            <v>4.9259999999999998E-3</v>
          </cell>
        </row>
        <row r="62">
          <cell r="C62">
            <v>0</v>
          </cell>
          <cell r="D62">
            <v>300</v>
          </cell>
          <cell r="E62">
            <v>14</v>
          </cell>
          <cell r="G62">
            <v>123.0926</v>
          </cell>
          <cell r="H62">
            <v>0.37736900000000001</v>
          </cell>
          <cell r="I62">
            <v>8.5714699999999997</v>
          </cell>
          <cell r="J62">
            <v>4.8999999999999998E-5</v>
          </cell>
          <cell r="K62">
            <v>9.2192999999999997E-2</v>
          </cell>
          <cell r="L62">
            <v>-6.7000000000000002E-5</v>
          </cell>
          <cell r="M62">
            <v>4.4219999999999997E-3</v>
          </cell>
        </row>
        <row r="63">
          <cell r="C63">
            <v>0</v>
          </cell>
          <cell r="D63">
            <v>300</v>
          </cell>
          <cell r="E63">
            <v>15</v>
          </cell>
          <cell r="G63">
            <v>122.0029</v>
          </cell>
          <cell r="H63">
            <v>0.38769199999999998</v>
          </cell>
          <cell r="I63">
            <v>8.4018960000000007</v>
          </cell>
          <cell r="J63">
            <v>5.13E-5</v>
          </cell>
          <cell r="K63">
            <v>8.6992E-2</v>
          </cell>
          <cell r="L63">
            <v>-2.1999999999999999E-5</v>
          </cell>
          <cell r="M63">
            <v>4.4879999999999998E-3</v>
          </cell>
        </row>
        <row r="64">
          <cell r="C64">
            <v>0</v>
          </cell>
          <cell r="D64">
            <v>300</v>
          </cell>
          <cell r="E64">
            <v>16</v>
          </cell>
          <cell r="G64">
            <v>149.47749999999999</v>
          </cell>
          <cell r="H64">
            <v>0.35631099999999999</v>
          </cell>
          <cell r="I64">
            <v>8.4375619999999998</v>
          </cell>
          <cell r="J64">
            <v>4.7800000000000003E-5</v>
          </cell>
          <cell r="K64">
            <v>9.6562999999999996E-2</v>
          </cell>
          <cell r="L64">
            <v>-9.6000000000000002E-5</v>
          </cell>
          <cell r="M64">
            <v>3.699E-3</v>
          </cell>
        </row>
        <row r="65">
          <cell r="C65">
            <v>0</v>
          </cell>
          <cell r="D65">
            <v>300</v>
          </cell>
          <cell r="E65">
            <v>17</v>
          </cell>
          <cell r="G65">
            <v>174.0196</v>
          </cell>
          <cell r="H65">
            <v>0.38016100000000003</v>
          </cell>
          <cell r="I65">
            <v>8.5182520000000004</v>
          </cell>
          <cell r="J65">
            <v>4.0000000000000003E-5</v>
          </cell>
          <cell r="K65">
            <v>9.7963999999999996E-2</v>
          </cell>
          <cell r="L65">
            <v>1.35E-4</v>
          </cell>
          <cell r="M65">
            <v>3.1710000000000002E-3</v>
          </cell>
        </row>
        <row r="66">
          <cell r="C66">
            <v>0</v>
          </cell>
          <cell r="D66">
            <v>300</v>
          </cell>
          <cell r="E66">
            <v>18</v>
          </cell>
          <cell r="G66">
            <v>169.48840000000001</v>
          </cell>
          <cell r="H66">
            <v>0.33756799999999998</v>
          </cell>
          <cell r="I66">
            <v>8.1538970000000006</v>
          </cell>
          <cell r="J66">
            <v>5.0500000000000001E-5</v>
          </cell>
          <cell r="K66">
            <v>9.7681000000000004E-2</v>
          </cell>
          <cell r="L66">
            <v>-2.0000000000000001E-4</v>
          </cell>
          <cell r="M66">
            <v>3.287E-3</v>
          </cell>
        </row>
        <row r="67">
          <cell r="C67">
            <v>0</v>
          </cell>
          <cell r="D67">
            <v>300</v>
          </cell>
          <cell r="E67">
            <v>19</v>
          </cell>
          <cell r="G67">
            <v>190.83009999999999</v>
          </cell>
          <cell r="H67">
            <v>0.33829900000000002</v>
          </cell>
          <cell r="I67">
            <v>8.043317</v>
          </cell>
          <cell r="J67">
            <v>4.9799999999999998E-5</v>
          </cell>
          <cell r="K67">
            <v>9.8254999999999995E-2</v>
          </cell>
          <cell r="L67">
            <v>-1.4999999999999999E-4</v>
          </cell>
          <cell r="M67">
            <v>2.9359999999999998E-3</v>
          </cell>
        </row>
        <row r="68">
          <cell r="C68">
            <v>0</v>
          </cell>
          <cell r="D68">
            <v>300</v>
          </cell>
          <cell r="E68">
            <v>20</v>
          </cell>
          <cell r="G68">
            <v>193.66810000000001</v>
          </cell>
          <cell r="H68">
            <v>0.33512799999999998</v>
          </cell>
          <cell r="I68">
            <v>7.809177</v>
          </cell>
          <cell r="J68">
            <v>5.0899999999999997E-5</v>
          </cell>
          <cell r="K68">
            <v>9.7887000000000002E-2</v>
          </cell>
          <cell r="L68">
            <v>-2.4000000000000001E-4</v>
          </cell>
          <cell r="M68">
            <v>2.8890000000000001E-3</v>
          </cell>
        </row>
        <row r="70">
          <cell r="C70" t="str">
            <v>Gradient</v>
          </cell>
          <cell r="D70" t="str">
            <v>Curvature</v>
          </cell>
          <cell r="G70" t="str">
            <v>Base VOC</v>
          </cell>
          <cell r="H70" t="str">
            <v>K1</v>
          </cell>
          <cell r="I70" t="str">
            <v>K2</v>
          </cell>
          <cell r="J70" t="str">
            <v>K3</v>
          </cell>
          <cell r="K70" t="str">
            <v>K4</v>
          </cell>
          <cell r="L70" t="str">
            <v>K5</v>
          </cell>
          <cell r="M70" t="str">
            <v>K6</v>
          </cell>
        </row>
        <row r="71">
          <cell r="C71">
            <v>4</v>
          </cell>
          <cell r="D71">
            <v>20</v>
          </cell>
          <cell r="E71">
            <v>1</v>
          </cell>
          <cell r="G71">
            <v>21.777010000000001</v>
          </cell>
          <cell r="H71">
            <v>0.67664599999999997</v>
          </cell>
          <cell r="I71">
            <v>8.8407099999999996</v>
          </cell>
          <cell r="J71">
            <v>1.7799999999999999E-5</v>
          </cell>
          <cell r="K71">
            <v>2.9250999999999999E-2</v>
          </cell>
          <cell r="L71">
            <v>7.7999999999999999E-4</v>
          </cell>
          <cell r="M71">
            <v>5.5107000000000003E-2</v>
          </cell>
        </row>
        <row r="72">
          <cell r="C72">
            <v>4</v>
          </cell>
          <cell r="D72">
            <v>20</v>
          </cell>
          <cell r="E72">
            <v>2</v>
          </cell>
          <cell r="G72">
            <v>28.777370000000001</v>
          </cell>
          <cell r="H72">
            <v>0.68413599999999997</v>
          </cell>
          <cell r="I72">
            <v>10.14324</v>
          </cell>
          <cell r="J72">
            <v>1.34E-5</v>
          </cell>
          <cell r="K72">
            <v>2.7084E-2</v>
          </cell>
          <cell r="L72">
            <v>9.1500000000000001E-4</v>
          </cell>
          <cell r="M72">
            <v>4.2771000000000003E-2</v>
          </cell>
        </row>
        <row r="73">
          <cell r="C73">
            <v>4</v>
          </cell>
          <cell r="D73">
            <v>20</v>
          </cell>
          <cell r="E73">
            <v>3</v>
          </cell>
          <cell r="G73">
            <v>37.486809999999998</v>
          </cell>
          <cell r="H73">
            <v>0.70932700000000004</v>
          </cell>
          <cell r="I73">
            <v>10.69816</v>
          </cell>
          <cell r="J73">
            <v>1.01E-5</v>
          </cell>
          <cell r="K73">
            <v>2.3855999999999999E-2</v>
          </cell>
          <cell r="L73">
            <v>1.0089999999999999E-3</v>
          </cell>
          <cell r="M73">
            <v>3.0946999999999999E-2</v>
          </cell>
        </row>
        <row r="74">
          <cell r="C74">
            <v>4</v>
          </cell>
          <cell r="D74">
            <v>20</v>
          </cell>
          <cell r="E74">
            <v>4</v>
          </cell>
          <cell r="G74">
            <v>32.542659999999998</v>
          </cell>
          <cell r="H74">
            <v>0.65605500000000005</v>
          </cell>
          <cell r="I74">
            <v>8.0872609999999998</v>
          </cell>
          <cell r="J74">
            <v>1.1600000000000001E-5</v>
          </cell>
          <cell r="K74">
            <v>3.8363000000000001E-2</v>
          </cell>
          <cell r="L74">
            <v>2.4759999999999999E-3</v>
          </cell>
          <cell r="M74">
            <v>5.1734000000000002E-2</v>
          </cell>
        </row>
        <row r="75">
          <cell r="C75">
            <v>4</v>
          </cell>
          <cell r="D75">
            <v>20</v>
          </cell>
          <cell r="E75">
            <v>5</v>
          </cell>
          <cell r="G75">
            <v>35.892980000000001</v>
          </cell>
          <cell r="H75">
            <v>0.69921500000000003</v>
          </cell>
          <cell r="I75">
            <v>7.0086380000000004</v>
          </cell>
          <cell r="J75">
            <v>1.2799999999999999E-5</v>
          </cell>
          <cell r="K75">
            <v>3.4033000000000001E-2</v>
          </cell>
          <cell r="L75">
            <v>2.0769999999999999E-3</v>
          </cell>
          <cell r="M75">
            <v>2.5696E-2</v>
          </cell>
        </row>
        <row r="76">
          <cell r="C76">
            <v>4</v>
          </cell>
          <cell r="D76">
            <v>20</v>
          </cell>
          <cell r="E76">
            <v>6</v>
          </cell>
          <cell r="G76">
            <v>45.389009999999999</v>
          </cell>
          <cell r="H76">
            <v>0.66682699999999995</v>
          </cell>
          <cell r="I76">
            <v>6.0297890000000001</v>
          </cell>
          <cell r="J76">
            <v>1.9899999999999999E-5</v>
          </cell>
          <cell r="K76">
            <v>4.0337999999999999E-2</v>
          </cell>
          <cell r="L76">
            <v>1.9300000000000001E-3</v>
          </cell>
          <cell r="M76">
            <v>3.3109E-2</v>
          </cell>
        </row>
        <row r="77">
          <cell r="C77">
            <v>4</v>
          </cell>
          <cell r="D77">
            <v>20</v>
          </cell>
          <cell r="E77">
            <v>7</v>
          </cell>
          <cell r="G77">
            <v>52.299399999999999</v>
          </cell>
          <cell r="H77">
            <v>0.61539200000000005</v>
          </cell>
          <cell r="I77">
            <v>8.4548419999999993</v>
          </cell>
          <cell r="J77">
            <v>1.31E-5</v>
          </cell>
          <cell r="K77">
            <v>3.5674999999999998E-2</v>
          </cell>
          <cell r="L77">
            <v>1.8240000000000001E-3</v>
          </cell>
          <cell r="M77">
            <v>2.9212999999999999E-2</v>
          </cell>
        </row>
        <row r="78">
          <cell r="C78">
            <v>4</v>
          </cell>
          <cell r="D78">
            <v>20</v>
          </cell>
          <cell r="E78">
            <v>8</v>
          </cell>
          <cell r="G78">
            <v>70.526669999999996</v>
          </cell>
          <cell r="H78">
            <v>0.40264</v>
          </cell>
          <cell r="I78">
            <v>9.2032880000000006</v>
          </cell>
          <cell r="J78">
            <v>1.0200000000000001E-5</v>
          </cell>
          <cell r="K78">
            <v>7.2623999999999994E-2</v>
          </cell>
          <cell r="L78">
            <v>3.6900000000000002E-4</v>
          </cell>
          <cell r="M78">
            <v>2.5285999999999999E-2</v>
          </cell>
        </row>
        <row r="79">
          <cell r="C79">
            <v>4</v>
          </cell>
          <cell r="D79">
            <v>20</v>
          </cell>
          <cell r="E79">
            <v>9</v>
          </cell>
          <cell r="G79">
            <v>107.7354</v>
          </cell>
          <cell r="H79">
            <v>0.58361499999999999</v>
          </cell>
          <cell r="I79">
            <v>7.3847069999999997</v>
          </cell>
          <cell r="J79">
            <v>-5.0000000000000004E-6</v>
          </cell>
          <cell r="K79">
            <v>6.2057000000000001E-2</v>
          </cell>
          <cell r="L79">
            <v>9.0399999999999996E-4</v>
          </cell>
          <cell r="M79">
            <v>1.559E-2</v>
          </cell>
        </row>
        <row r="80">
          <cell r="C80">
            <v>4</v>
          </cell>
          <cell r="D80">
            <v>20</v>
          </cell>
          <cell r="E80">
            <v>10</v>
          </cell>
          <cell r="G80">
            <v>93.790899999999993</v>
          </cell>
          <cell r="H80">
            <v>0.32470300000000002</v>
          </cell>
          <cell r="I80">
            <v>9.4393229999999999</v>
          </cell>
          <cell r="J80">
            <v>2.0599999999999999E-5</v>
          </cell>
          <cell r="K80">
            <v>8.1556000000000003E-2</v>
          </cell>
          <cell r="L80">
            <v>2.5300000000000002E-4</v>
          </cell>
          <cell r="M80">
            <v>2.1187000000000001E-2</v>
          </cell>
        </row>
        <row r="81">
          <cell r="C81">
            <v>4</v>
          </cell>
          <cell r="D81">
            <v>20</v>
          </cell>
          <cell r="E81">
            <v>11</v>
          </cell>
          <cell r="G81">
            <v>103.9641</v>
          </cell>
          <cell r="H81">
            <v>0.36253800000000003</v>
          </cell>
          <cell r="I81">
            <v>8.6772480000000005</v>
          </cell>
          <cell r="J81">
            <v>1.59E-5</v>
          </cell>
          <cell r="K81">
            <v>7.9563999999999996E-2</v>
          </cell>
          <cell r="L81">
            <v>2.8699999999999998E-4</v>
          </cell>
          <cell r="M81">
            <v>1.7641E-2</v>
          </cell>
        </row>
        <row r="82">
          <cell r="C82">
            <v>4</v>
          </cell>
          <cell r="D82">
            <v>20</v>
          </cell>
          <cell r="E82">
            <v>12</v>
          </cell>
          <cell r="G82">
            <v>113.1935</v>
          </cell>
          <cell r="H82">
            <v>0.37258200000000002</v>
          </cell>
          <cell r="I82">
            <v>8.0973600000000001</v>
          </cell>
          <cell r="J82">
            <v>1.2500000000000001E-5</v>
          </cell>
          <cell r="K82">
            <v>8.0522999999999997E-2</v>
          </cell>
          <cell r="L82">
            <v>2.1499999999999999E-4</v>
          </cell>
          <cell r="M82">
            <v>1.6133000000000002E-2</v>
          </cell>
        </row>
        <row r="83">
          <cell r="C83">
            <v>4</v>
          </cell>
          <cell r="D83">
            <v>20</v>
          </cell>
          <cell r="E83">
            <v>13</v>
          </cell>
          <cell r="G83">
            <v>122.7591</v>
          </cell>
          <cell r="H83">
            <v>0.364701</v>
          </cell>
          <cell r="I83">
            <v>6.9797209999999996</v>
          </cell>
          <cell r="J83">
            <v>1.2E-5</v>
          </cell>
          <cell r="K83">
            <v>7.4483999999999995E-2</v>
          </cell>
          <cell r="L83">
            <v>-4.0000000000000003E-5</v>
          </cell>
          <cell r="M83">
            <v>1.5089E-2</v>
          </cell>
        </row>
        <row r="84">
          <cell r="C84">
            <v>4</v>
          </cell>
          <cell r="D84">
            <v>20</v>
          </cell>
          <cell r="E84">
            <v>14</v>
          </cell>
          <cell r="G84">
            <v>135.79329999999999</v>
          </cell>
          <cell r="H84">
            <v>0.35646800000000001</v>
          </cell>
          <cell r="I84">
            <v>7.0873799999999996</v>
          </cell>
          <cell r="J84">
            <v>7.0600000000000002E-6</v>
          </cell>
          <cell r="K84">
            <v>8.3405000000000007E-2</v>
          </cell>
          <cell r="L84">
            <v>8.5099999999999998E-6</v>
          </cell>
          <cell r="M84">
            <v>1.3615E-2</v>
          </cell>
        </row>
        <row r="85">
          <cell r="C85">
            <v>4</v>
          </cell>
          <cell r="D85">
            <v>20</v>
          </cell>
          <cell r="E85">
            <v>15</v>
          </cell>
          <cell r="G85">
            <v>135.06909999999999</v>
          </cell>
          <cell r="H85">
            <v>0.35733999999999999</v>
          </cell>
          <cell r="I85">
            <v>7.0314949999999996</v>
          </cell>
          <cell r="J85">
            <v>9.8600000000000005E-6</v>
          </cell>
          <cell r="K85">
            <v>7.8876000000000002E-2</v>
          </cell>
          <cell r="L85">
            <v>3.7200000000000003E-5</v>
          </cell>
          <cell r="M85">
            <v>1.3819E-2</v>
          </cell>
        </row>
        <row r="86">
          <cell r="C86">
            <v>4</v>
          </cell>
          <cell r="D86">
            <v>20</v>
          </cell>
          <cell r="E86">
            <v>16</v>
          </cell>
          <cell r="G86">
            <v>170.3588</v>
          </cell>
          <cell r="H86">
            <v>0.36610999999999999</v>
          </cell>
          <cell r="I86">
            <v>6.362374</v>
          </cell>
          <cell r="J86">
            <v>-4.1999999999999999E-8</v>
          </cell>
          <cell r="K86">
            <v>8.4516999999999995E-2</v>
          </cell>
          <cell r="L86">
            <v>-5.3000000000000001E-5</v>
          </cell>
          <cell r="M86">
            <v>1.0825E-2</v>
          </cell>
        </row>
        <row r="87">
          <cell r="C87">
            <v>4</v>
          </cell>
          <cell r="D87">
            <v>20</v>
          </cell>
          <cell r="E87">
            <v>17</v>
          </cell>
          <cell r="G87">
            <v>197.00980000000001</v>
          </cell>
          <cell r="H87">
            <v>0.39385300000000001</v>
          </cell>
          <cell r="I87">
            <v>6.4894150000000002</v>
          </cell>
          <cell r="J87">
            <v>-4.0999999999999997E-6</v>
          </cell>
          <cell r="K87">
            <v>8.5982000000000003E-2</v>
          </cell>
          <cell r="L87">
            <v>1.7000000000000001E-4</v>
          </cell>
          <cell r="M87">
            <v>9.3030000000000005E-3</v>
          </cell>
        </row>
        <row r="88">
          <cell r="C88">
            <v>4</v>
          </cell>
          <cell r="D88">
            <v>20</v>
          </cell>
          <cell r="E88">
            <v>18</v>
          </cell>
          <cell r="G88">
            <v>199.41890000000001</v>
          </cell>
          <cell r="H88">
            <v>0.36889899999999998</v>
          </cell>
          <cell r="I88">
            <v>5.8747189999999998</v>
          </cell>
          <cell r="J88">
            <v>-3.1E-6</v>
          </cell>
          <cell r="K88">
            <v>8.2276000000000002E-2</v>
          </cell>
          <cell r="L88">
            <v>-1.3999999999999999E-4</v>
          </cell>
          <cell r="M88">
            <v>8.9820000000000004E-3</v>
          </cell>
        </row>
        <row r="89">
          <cell r="C89">
            <v>4</v>
          </cell>
          <cell r="D89">
            <v>20</v>
          </cell>
          <cell r="E89">
            <v>19</v>
          </cell>
          <cell r="G89">
            <v>227.15950000000001</v>
          </cell>
          <cell r="H89">
            <v>0.37254900000000002</v>
          </cell>
          <cell r="I89">
            <v>5.8713470000000001</v>
          </cell>
          <cell r="J89">
            <v>-4.0999999999999997E-6</v>
          </cell>
          <cell r="K89">
            <v>8.1962999999999994E-2</v>
          </cell>
          <cell r="L89">
            <v>-1.2E-4</v>
          </cell>
          <cell r="M89">
            <v>7.8270000000000006E-3</v>
          </cell>
        </row>
        <row r="90">
          <cell r="C90">
            <v>4</v>
          </cell>
          <cell r="D90">
            <v>20</v>
          </cell>
          <cell r="E90">
            <v>20</v>
          </cell>
          <cell r="G90">
            <v>233.9273</v>
          </cell>
          <cell r="H90">
            <v>0.359344</v>
          </cell>
          <cell r="I90">
            <v>5.6427490000000002</v>
          </cell>
          <cell r="J90">
            <v>-2.7999999999999999E-6</v>
          </cell>
          <cell r="K90">
            <v>8.0346000000000001E-2</v>
          </cell>
          <cell r="L90">
            <v>-1.9000000000000001E-4</v>
          </cell>
          <cell r="M90">
            <v>7.639E-3</v>
          </cell>
        </row>
        <row r="92">
          <cell r="C92" t="str">
            <v>Gradient</v>
          </cell>
          <cell r="D92" t="str">
            <v>Curvature</v>
          </cell>
          <cell r="G92" t="str">
            <v>Base VOC</v>
          </cell>
          <cell r="H92" t="str">
            <v>K1</v>
          </cell>
          <cell r="I92" t="str">
            <v>K2</v>
          </cell>
          <cell r="J92" t="str">
            <v>K3</v>
          </cell>
          <cell r="K92" t="str">
            <v>K4</v>
          </cell>
          <cell r="L92" t="str">
            <v>K5</v>
          </cell>
          <cell r="M92" t="str">
            <v>K6</v>
          </cell>
        </row>
        <row r="93">
          <cell r="C93">
            <v>4</v>
          </cell>
          <cell r="D93">
            <v>120</v>
          </cell>
          <cell r="E93">
            <v>1</v>
          </cell>
          <cell r="G93">
            <v>21.783750000000001</v>
          </cell>
          <cell r="H93">
            <v>0.67814399999999997</v>
          </cell>
          <cell r="I93">
            <v>8.7012789999999995</v>
          </cell>
          <cell r="J93">
            <v>1.73E-5</v>
          </cell>
          <cell r="K93">
            <v>2.9765E-2</v>
          </cell>
          <cell r="L93">
            <v>7.3200000000000001E-4</v>
          </cell>
          <cell r="M93">
            <v>5.7671E-2</v>
          </cell>
        </row>
        <row r="94">
          <cell r="C94">
            <v>4</v>
          </cell>
          <cell r="D94">
            <v>120</v>
          </cell>
          <cell r="E94">
            <v>2</v>
          </cell>
          <cell r="G94">
            <v>28.79335</v>
          </cell>
          <cell r="H94">
            <v>0.685639</v>
          </cell>
          <cell r="I94">
            <v>9.9902580000000007</v>
          </cell>
          <cell r="J94">
            <v>1.2799999999999999E-5</v>
          </cell>
          <cell r="K94">
            <v>2.7607E-2</v>
          </cell>
          <cell r="L94">
            <v>8.6499999999999999E-4</v>
          </cell>
          <cell r="M94">
            <v>4.5123999999999997E-2</v>
          </cell>
        </row>
        <row r="95">
          <cell r="C95">
            <v>4</v>
          </cell>
          <cell r="D95">
            <v>120</v>
          </cell>
          <cell r="E95">
            <v>3</v>
          </cell>
          <cell r="G95">
            <v>37.527769999999997</v>
          </cell>
          <cell r="H95">
            <v>0.71086400000000005</v>
          </cell>
          <cell r="I95">
            <v>10.52145</v>
          </cell>
          <cell r="J95">
            <v>9.4399999999999994E-6</v>
          </cell>
          <cell r="K95">
            <v>2.4393000000000001E-2</v>
          </cell>
          <cell r="L95">
            <v>9.5500000000000001E-4</v>
          </cell>
          <cell r="M95">
            <v>3.3158E-2</v>
          </cell>
        </row>
        <row r="96">
          <cell r="C96">
            <v>4</v>
          </cell>
          <cell r="D96">
            <v>120</v>
          </cell>
          <cell r="E96">
            <v>4</v>
          </cell>
          <cell r="G96">
            <v>32.561909999999997</v>
          </cell>
          <cell r="H96">
            <v>0.65499700000000005</v>
          </cell>
          <cell r="I96">
            <v>7.9934589999999996</v>
          </cell>
          <cell r="J96">
            <v>1.13E-5</v>
          </cell>
          <cell r="K96">
            <v>3.8859999999999999E-2</v>
          </cell>
          <cell r="L96">
            <v>2.4290000000000002E-3</v>
          </cell>
          <cell r="M96">
            <v>5.3304999999999998E-2</v>
          </cell>
        </row>
        <row r="97">
          <cell r="C97">
            <v>4</v>
          </cell>
          <cell r="D97">
            <v>120</v>
          </cell>
          <cell r="E97">
            <v>5</v>
          </cell>
          <cell r="G97">
            <v>35.920780000000001</v>
          </cell>
          <cell r="H97">
            <v>0.69550299999999998</v>
          </cell>
          <cell r="I97">
            <v>6.9777399999999998</v>
          </cell>
          <cell r="J97">
            <v>1.3200000000000001E-5</v>
          </cell>
          <cell r="K97">
            <v>3.4346000000000002E-2</v>
          </cell>
          <cell r="L97">
            <v>2.0430000000000001E-3</v>
          </cell>
          <cell r="M97">
            <v>2.6956000000000001E-2</v>
          </cell>
        </row>
        <row r="98">
          <cell r="C98">
            <v>4</v>
          </cell>
          <cell r="D98">
            <v>120</v>
          </cell>
          <cell r="E98">
            <v>6</v>
          </cell>
          <cell r="G98">
            <v>45.38908</v>
          </cell>
          <cell r="H98">
            <v>0.676261</v>
          </cell>
          <cell r="I98">
            <v>5.7630520000000001</v>
          </cell>
          <cell r="J98">
            <v>1.7799999999999999E-5</v>
          </cell>
          <cell r="K98">
            <v>4.0911000000000003E-2</v>
          </cell>
          <cell r="L98">
            <v>1.884E-3</v>
          </cell>
          <cell r="M98">
            <v>3.3457000000000001E-2</v>
          </cell>
        </row>
        <row r="99">
          <cell r="C99">
            <v>4</v>
          </cell>
          <cell r="D99">
            <v>120</v>
          </cell>
          <cell r="E99">
            <v>7</v>
          </cell>
          <cell r="G99">
            <v>52.335850000000001</v>
          </cell>
          <cell r="H99">
            <v>0.626162</v>
          </cell>
          <cell r="I99">
            <v>8.1307089999999995</v>
          </cell>
          <cell r="J99">
            <v>1.1600000000000001E-5</v>
          </cell>
          <cell r="K99">
            <v>3.5909000000000003E-2</v>
          </cell>
          <cell r="L99">
            <v>1.7780000000000001E-3</v>
          </cell>
          <cell r="M99">
            <v>2.9485999999999998E-2</v>
          </cell>
        </row>
        <row r="100">
          <cell r="C100">
            <v>4</v>
          </cell>
          <cell r="D100">
            <v>120</v>
          </cell>
          <cell r="E100">
            <v>8</v>
          </cell>
          <cell r="G100">
            <v>70.619600000000005</v>
          </cell>
          <cell r="H100">
            <v>0.40698499999999999</v>
          </cell>
          <cell r="I100">
            <v>9.0733639999999998</v>
          </cell>
          <cell r="J100">
            <v>9.7599999999999997E-6</v>
          </cell>
          <cell r="K100">
            <v>7.2418999999999997E-2</v>
          </cell>
          <cell r="L100">
            <v>3.6200000000000002E-4</v>
          </cell>
          <cell r="M100">
            <v>2.5295000000000002E-2</v>
          </cell>
        </row>
        <row r="101">
          <cell r="C101">
            <v>4</v>
          </cell>
          <cell r="D101">
            <v>120</v>
          </cell>
          <cell r="E101">
            <v>9</v>
          </cell>
          <cell r="G101">
            <v>108.45</v>
          </cell>
          <cell r="H101">
            <v>0.577681</v>
          </cell>
          <cell r="I101">
            <v>7.3624340000000004</v>
          </cell>
          <cell r="J101">
            <v>-4.5000000000000001E-6</v>
          </cell>
          <cell r="K101">
            <v>6.1631999999999999E-2</v>
          </cell>
          <cell r="L101">
            <v>8.9899999999999995E-4</v>
          </cell>
          <cell r="M101">
            <v>1.5528E-2</v>
          </cell>
        </row>
        <row r="102">
          <cell r="C102">
            <v>4</v>
          </cell>
          <cell r="D102">
            <v>120</v>
          </cell>
          <cell r="E102">
            <v>10</v>
          </cell>
          <cell r="G102">
            <v>93.67407</v>
          </cell>
          <cell r="H102">
            <v>0.356962</v>
          </cell>
          <cell r="I102">
            <v>8.7853259999999995</v>
          </cell>
          <cell r="J102">
            <v>1.52E-5</v>
          </cell>
          <cell r="K102">
            <v>8.1087999999999993E-2</v>
          </cell>
          <cell r="L102">
            <v>2.4499999999999999E-4</v>
          </cell>
          <cell r="M102">
            <v>2.1264000000000002E-2</v>
          </cell>
        </row>
        <row r="103">
          <cell r="C103">
            <v>4</v>
          </cell>
          <cell r="D103">
            <v>120</v>
          </cell>
          <cell r="E103">
            <v>11</v>
          </cell>
          <cell r="G103">
            <v>104.0333</v>
          </cell>
          <cell r="H103">
            <v>0.39164500000000002</v>
          </cell>
          <cell r="I103">
            <v>8.0652659999999994</v>
          </cell>
          <cell r="J103">
            <v>1.17E-5</v>
          </cell>
          <cell r="K103">
            <v>7.8760999999999998E-2</v>
          </cell>
          <cell r="L103">
            <v>2.8600000000000001E-4</v>
          </cell>
          <cell r="M103">
            <v>1.7668E-2</v>
          </cell>
        </row>
        <row r="104">
          <cell r="C104">
            <v>4</v>
          </cell>
          <cell r="D104">
            <v>120</v>
          </cell>
          <cell r="E104">
            <v>12</v>
          </cell>
          <cell r="G104">
            <v>113.4547</v>
          </cell>
          <cell r="H104">
            <v>0.39773700000000001</v>
          </cell>
          <cell r="I104">
            <v>7.535838</v>
          </cell>
          <cell r="J104">
            <v>9.0000000000000002E-6</v>
          </cell>
          <cell r="K104">
            <v>7.9532000000000005E-2</v>
          </cell>
          <cell r="L104">
            <v>2.2000000000000001E-4</v>
          </cell>
          <cell r="M104">
            <v>1.6145E-2</v>
          </cell>
        </row>
        <row r="105">
          <cell r="C105">
            <v>4</v>
          </cell>
          <cell r="D105">
            <v>120</v>
          </cell>
          <cell r="E105">
            <v>13</v>
          </cell>
          <cell r="G105">
            <v>123.48860000000001</v>
          </cell>
          <cell r="H105">
            <v>0.37206</v>
          </cell>
          <cell r="I105">
            <v>6.7110329999999996</v>
          </cell>
          <cell r="J105">
            <v>1.19E-5</v>
          </cell>
          <cell r="K105">
            <v>7.2960999999999998E-2</v>
          </cell>
          <cell r="L105">
            <v>5.0000000000000004E-6</v>
          </cell>
          <cell r="M105">
            <v>1.5069000000000001E-2</v>
          </cell>
        </row>
        <row r="106">
          <cell r="C106">
            <v>4</v>
          </cell>
          <cell r="D106">
            <v>120</v>
          </cell>
          <cell r="E106">
            <v>14</v>
          </cell>
          <cell r="G106">
            <v>137.3535</v>
          </cell>
          <cell r="H106">
            <v>0.354016</v>
          </cell>
          <cell r="I106">
            <v>6.9240069999999996</v>
          </cell>
          <cell r="J106">
            <v>8.5399999999999996E-6</v>
          </cell>
          <cell r="K106">
            <v>8.1304000000000001E-2</v>
          </cell>
          <cell r="L106">
            <v>6.5199999999999999E-5</v>
          </cell>
          <cell r="M106">
            <v>1.3544E-2</v>
          </cell>
        </row>
        <row r="107">
          <cell r="C107">
            <v>4</v>
          </cell>
          <cell r="D107">
            <v>120</v>
          </cell>
          <cell r="E107">
            <v>15</v>
          </cell>
          <cell r="G107">
            <v>135.90430000000001</v>
          </cell>
          <cell r="H107">
            <v>0.36141899999999999</v>
          </cell>
          <cell r="I107">
            <v>6.825939</v>
          </cell>
          <cell r="J107">
            <v>1.0499999999999999E-5</v>
          </cell>
          <cell r="K107">
            <v>7.7203999999999995E-2</v>
          </cell>
          <cell r="L107">
            <v>9.1000000000000003E-5</v>
          </cell>
          <cell r="M107">
            <v>1.3802999999999999E-2</v>
          </cell>
        </row>
        <row r="108">
          <cell r="C108">
            <v>4</v>
          </cell>
          <cell r="D108">
            <v>120</v>
          </cell>
          <cell r="E108">
            <v>16</v>
          </cell>
          <cell r="G108">
            <v>173.2381</v>
          </cell>
          <cell r="H108">
            <v>0.35888700000000001</v>
          </cell>
          <cell r="I108">
            <v>6.2038390000000003</v>
          </cell>
          <cell r="J108">
            <v>2.04E-6</v>
          </cell>
          <cell r="K108">
            <v>8.2041000000000003E-2</v>
          </cell>
          <cell r="L108">
            <v>5.2000000000000002E-6</v>
          </cell>
          <cell r="M108">
            <v>1.0723E-2</v>
          </cell>
        </row>
        <row r="109">
          <cell r="C109">
            <v>4</v>
          </cell>
          <cell r="D109">
            <v>120</v>
          </cell>
          <cell r="E109">
            <v>17</v>
          </cell>
          <cell r="G109">
            <v>200.40600000000001</v>
          </cell>
          <cell r="H109">
            <v>0.38849400000000001</v>
          </cell>
          <cell r="I109">
            <v>6.2801629999999999</v>
          </cell>
          <cell r="J109">
            <v>-2.9000000000000002E-6</v>
          </cell>
          <cell r="K109">
            <v>8.3660999999999999E-2</v>
          </cell>
          <cell r="L109">
            <v>2.1100000000000001E-4</v>
          </cell>
          <cell r="M109">
            <v>9.2110000000000004E-3</v>
          </cell>
        </row>
        <row r="110">
          <cell r="C110">
            <v>4</v>
          </cell>
          <cell r="D110">
            <v>120</v>
          </cell>
          <cell r="E110">
            <v>18</v>
          </cell>
          <cell r="G110">
            <v>202.3999</v>
          </cell>
          <cell r="H110">
            <v>0.36824099999999999</v>
          </cell>
          <cell r="I110">
            <v>5.6222750000000001</v>
          </cell>
          <cell r="J110">
            <v>-2.6000000000000001E-6</v>
          </cell>
          <cell r="K110">
            <v>8.0238000000000004E-2</v>
          </cell>
          <cell r="L110">
            <v>-9.7999999999999997E-5</v>
          </cell>
          <cell r="M110">
            <v>8.9040000000000005E-3</v>
          </cell>
        </row>
        <row r="111">
          <cell r="C111">
            <v>4</v>
          </cell>
          <cell r="D111">
            <v>120</v>
          </cell>
          <cell r="E111">
            <v>19</v>
          </cell>
          <cell r="G111">
            <v>230.3998</v>
          </cell>
          <cell r="H111">
            <v>0.37451299999999998</v>
          </cell>
          <cell r="I111">
            <v>5.5771949999999997</v>
          </cell>
          <cell r="J111">
            <v>-4.4000000000000002E-6</v>
          </cell>
          <cell r="K111">
            <v>8.0046000000000006E-2</v>
          </cell>
          <cell r="L111">
            <v>-8.2999999999999998E-5</v>
          </cell>
          <cell r="M111">
            <v>7.7650000000000002E-3</v>
          </cell>
        </row>
        <row r="112">
          <cell r="C112">
            <v>4</v>
          </cell>
          <cell r="D112">
            <v>120</v>
          </cell>
          <cell r="E112">
            <v>20</v>
          </cell>
          <cell r="G112">
            <v>237.07550000000001</v>
          </cell>
          <cell r="H112">
            <v>0.36048400000000003</v>
          </cell>
          <cell r="I112">
            <v>5.3775190000000004</v>
          </cell>
          <cell r="J112">
            <v>-2.7E-6</v>
          </cell>
          <cell r="K112">
            <v>7.8521999999999995E-2</v>
          </cell>
          <cell r="L112">
            <v>-1.4999999999999999E-4</v>
          </cell>
          <cell r="M112">
            <v>7.5849999999999997E-3</v>
          </cell>
        </row>
        <row r="114">
          <cell r="C114" t="str">
            <v>Gradient</v>
          </cell>
          <cell r="D114" t="str">
            <v>Curvature</v>
          </cell>
          <cell r="G114" t="str">
            <v>Base VOC</v>
          </cell>
          <cell r="H114" t="str">
            <v>K1</v>
          </cell>
          <cell r="I114" t="str">
            <v>K2</v>
          </cell>
          <cell r="J114" t="str">
            <v>K3</v>
          </cell>
          <cell r="K114" t="str">
            <v>K4</v>
          </cell>
          <cell r="L114" t="str">
            <v>K5</v>
          </cell>
          <cell r="M114" t="str">
            <v>K6</v>
          </cell>
        </row>
        <row r="115">
          <cell r="C115">
            <v>4</v>
          </cell>
          <cell r="D115">
            <v>300</v>
          </cell>
          <cell r="E115">
            <v>1</v>
          </cell>
          <cell r="G115">
            <v>21.839549999999999</v>
          </cell>
          <cell r="H115">
            <v>0.67650999999999994</v>
          </cell>
          <cell r="I115">
            <v>8.3685159999999996</v>
          </cell>
          <cell r="J115">
            <v>1.6500000000000001E-5</v>
          </cell>
          <cell r="K115">
            <v>3.0691E-2</v>
          </cell>
          <cell r="L115">
            <v>6.4599999999999998E-4</v>
          </cell>
          <cell r="M115">
            <v>6.6877000000000006E-2</v>
          </cell>
        </row>
        <row r="116">
          <cell r="C116">
            <v>4</v>
          </cell>
          <cell r="D116">
            <v>300</v>
          </cell>
          <cell r="E116">
            <v>2</v>
          </cell>
          <cell r="G116">
            <v>28.91282</v>
          </cell>
          <cell r="H116">
            <v>0.68420800000000004</v>
          </cell>
          <cell r="I116">
            <v>9.5814050000000002</v>
          </cell>
          <cell r="J116">
            <v>1.1600000000000001E-5</v>
          </cell>
          <cell r="K116">
            <v>2.8669E-2</v>
          </cell>
          <cell r="L116">
            <v>7.6300000000000001E-4</v>
          </cell>
          <cell r="M116">
            <v>5.3384000000000001E-2</v>
          </cell>
        </row>
        <row r="117">
          <cell r="C117">
            <v>4</v>
          </cell>
          <cell r="D117">
            <v>300</v>
          </cell>
          <cell r="E117">
            <v>3</v>
          </cell>
          <cell r="G117">
            <v>37.791510000000002</v>
          </cell>
          <cell r="H117">
            <v>0.708847</v>
          </cell>
          <cell r="I117">
            <v>10.03177</v>
          </cell>
          <cell r="J117">
            <v>7.9899999999999997E-6</v>
          </cell>
          <cell r="K117">
            <v>2.5576000000000002E-2</v>
          </cell>
          <cell r="L117">
            <v>8.34E-4</v>
          </cell>
          <cell r="M117">
            <v>4.0301999999999998E-2</v>
          </cell>
        </row>
        <row r="118">
          <cell r="C118">
            <v>4</v>
          </cell>
          <cell r="D118">
            <v>300</v>
          </cell>
          <cell r="E118">
            <v>4</v>
          </cell>
          <cell r="G118">
            <v>32.712240000000001</v>
          </cell>
          <cell r="H118">
            <v>0.63667499999999999</v>
          </cell>
          <cell r="I118">
            <v>7.8538930000000002</v>
          </cell>
          <cell r="J118">
            <v>1.29E-5</v>
          </cell>
          <cell r="K118">
            <v>3.9884999999999997E-2</v>
          </cell>
          <cell r="L118">
            <v>2.3180000000000002E-3</v>
          </cell>
          <cell r="M118">
            <v>6.1080000000000002E-2</v>
          </cell>
        </row>
        <row r="119">
          <cell r="C119">
            <v>4</v>
          </cell>
          <cell r="D119">
            <v>300</v>
          </cell>
          <cell r="E119">
            <v>5</v>
          </cell>
          <cell r="G119">
            <v>36.136879999999998</v>
          </cell>
          <cell r="H119">
            <v>0.67245999999999995</v>
          </cell>
          <cell r="I119">
            <v>6.971711</v>
          </cell>
          <cell r="J119">
            <v>1.6399999999999999E-5</v>
          </cell>
          <cell r="K119">
            <v>3.4999000000000002E-2</v>
          </cell>
          <cell r="L119">
            <v>1.9580000000000001E-3</v>
          </cell>
          <cell r="M119">
            <v>3.2128999999999998E-2</v>
          </cell>
        </row>
        <row r="120">
          <cell r="C120">
            <v>4</v>
          </cell>
          <cell r="D120">
            <v>300</v>
          </cell>
          <cell r="E120">
            <v>6</v>
          </cell>
          <cell r="G120">
            <v>45.449680000000001</v>
          </cell>
          <cell r="H120">
            <v>0.68148200000000003</v>
          </cell>
          <cell r="I120">
            <v>5.4367700000000001</v>
          </cell>
          <cell r="J120">
            <v>1.6500000000000001E-5</v>
          </cell>
          <cell r="K120">
            <v>4.1368000000000002E-2</v>
          </cell>
          <cell r="L120">
            <v>1.8320000000000001E-3</v>
          </cell>
          <cell r="M120">
            <v>3.5492000000000003E-2</v>
          </cell>
        </row>
        <row r="121">
          <cell r="C121">
            <v>4</v>
          </cell>
          <cell r="D121">
            <v>300</v>
          </cell>
          <cell r="E121">
            <v>7</v>
          </cell>
          <cell r="G121">
            <v>52.663849999999996</v>
          </cell>
          <cell r="H121">
            <v>0.62790800000000002</v>
          </cell>
          <cell r="I121">
            <v>7.6423230000000002</v>
          </cell>
          <cell r="J121">
            <v>1.2300000000000001E-5</v>
          </cell>
          <cell r="K121">
            <v>3.6157000000000002E-2</v>
          </cell>
          <cell r="L121">
            <v>1.6930000000000001E-3</v>
          </cell>
          <cell r="M121">
            <v>3.0682000000000001E-2</v>
          </cell>
        </row>
        <row r="122">
          <cell r="C122">
            <v>4</v>
          </cell>
          <cell r="D122">
            <v>300</v>
          </cell>
          <cell r="E122">
            <v>8</v>
          </cell>
          <cell r="G122">
            <v>71.345690000000005</v>
          </cell>
          <cell r="H122">
            <v>0.41848000000000002</v>
          </cell>
          <cell r="I122">
            <v>8.5115010000000009</v>
          </cell>
          <cell r="J122">
            <v>9.5999999999999996E-6</v>
          </cell>
          <cell r="K122">
            <v>7.1809999999999999E-2</v>
          </cell>
          <cell r="L122">
            <v>3.0200000000000002E-4</v>
          </cell>
          <cell r="M122">
            <v>2.5287E-2</v>
          </cell>
        </row>
        <row r="123">
          <cell r="C123">
            <v>4</v>
          </cell>
          <cell r="D123">
            <v>300</v>
          </cell>
          <cell r="E123">
            <v>9</v>
          </cell>
          <cell r="G123">
            <v>111.128</v>
          </cell>
          <cell r="H123">
            <v>0.55463399999999996</v>
          </cell>
          <cell r="I123">
            <v>7.2166129999999997</v>
          </cell>
          <cell r="J123">
            <v>-1.3E-6</v>
          </cell>
          <cell r="K123">
            <v>6.0151000000000003E-2</v>
          </cell>
          <cell r="L123">
            <v>8.7200000000000005E-4</v>
          </cell>
          <cell r="M123">
            <v>1.5511E-2</v>
          </cell>
        </row>
        <row r="124">
          <cell r="C124">
            <v>4</v>
          </cell>
          <cell r="D124">
            <v>300</v>
          </cell>
          <cell r="E124">
            <v>10</v>
          </cell>
          <cell r="G124">
            <v>94.85839</v>
          </cell>
          <cell r="H124">
            <v>0.37460900000000003</v>
          </cell>
          <cell r="I124">
            <v>8.1272380000000002</v>
          </cell>
          <cell r="J124">
            <v>1.38E-5</v>
          </cell>
          <cell r="K124">
            <v>7.9938999999999996E-2</v>
          </cell>
          <cell r="L124">
            <v>1.9100000000000001E-4</v>
          </cell>
          <cell r="M124">
            <v>2.1131E-2</v>
          </cell>
        </row>
        <row r="125">
          <cell r="C125">
            <v>4</v>
          </cell>
          <cell r="D125">
            <v>300</v>
          </cell>
          <cell r="E125">
            <v>11</v>
          </cell>
          <cell r="G125">
            <v>105.0509</v>
          </cell>
          <cell r="H125">
            <v>0.41828700000000002</v>
          </cell>
          <cell r="I125">
            <v>7.2935100000000004</v>
          </cell>
          <cell r="J125">
            <v>8.3799999999999994E-6</v>
          </cell>
          <cell r="K125">
            <v>7.8037999999999996E-2</v>
          </cell>
          <cell r="L125">
            <v>2.1900000000000001E-4</v>
          </cell>
          <cell r="M125">
            <v>1.7552999999999999E-2</v>
          </cell>
        </row>
        <row r="126">
          <cell r="C126">
            <v>4</v>
          </cell>
          <cell r="D126">
            <v>300</v>
          </cell>
          <cell r="E126">
            <v>12</v>
          </cell>
          <cell r="G126">
            <v>114.611</v>
          </cell>
          <cell r="H126">
            <v>0.41839500000000002</v>
          </cell>
          <cell r="I126">
            <v>6.8684539999999998</v>
          </cell>
          <cell r="J126">
            <v>6.8600000000000004E-6</v>
          </cell>
          <cell r="K126">
            <v>7.8712000000000004E-2</v>
          </cell>
          <cell r="L126">
            <v>1.6200000000000001E-4</v>
          </cell>
          <cell r="M126">
            <v>1.6059E-2</v>
          </cell>
        </row>
        <row r="127">
          <cell r="C127">
            <v>4</v>
          </cell>
          <cell r="D127">
            <v>300</v>
          </cell>
          <cell r="E127">
            <v>13</v>
          </cell>
          <cell r="G127">
            <v>125.3302</v>
          </cell>
          <cell r="H127">
            <v>0.368537</v>
          </cell>
          <cell r="I127">
            <v>6.482005</v>
          </cell>
          <cell r="J127">
            <v>1.56E-5</v>
          </cell>
          <cell r="K127">
            <v>7.1479000000000001E-2</v>
          </cell>
          <cell r="L127">
            <v>-8.6000000000000007E-6</v>
          </cell>
          <cell r="M127">
            <v>1.4917E-2</v>
          </cell>
        </row>
        <row r="128">
          <cell r="C128">
            <v>4</v>
          </cell>
          <cell r="D128">
            <v>300</v>
          </cell>
          <cell r="E128">
            <v>14</v>
          </cell>
          <cell r="G128">
            <v>140.0574</v>
          </cell>
          <cell r="H128">
            <v>0.34842899999999999</v>
          </cell>
          <cell r="I128">
            <v>6.6755139999999997</v>
          </cell>
          <cell r="J128">
            <v>1.2099999999999999E-5</v>
          </cell>
          <cell r="K128">
            <v>7.9379000000000005E-2</v>
          </cell>
          <cell r="L128">
            <v>5.0300000000000003E-5</v>
          </cell>
          <cell r="M128">
            <v>1.3344E-2</v>
          </cell>
        </row>
        <row r="129">
          <cell r="C129">
            <v>4</v>
          </cell>
          <cell r="D129">
            <v>300</v>
          </cell>
          <cell r="E129">
            <v>15</v>
          </cell>
          <cell r="G129">
            <v>138.0403</v>
          </cell>
          <cell r="H129">
            <v>0.36127399999999998</v>
          </cell>
          <cell r="I129">
            <v>6.5305080000000002</v>
          </cell>
          <cell r="J129">
            <v>1.34E-5</v>
          </cell>
          <cell r="K129">
            <v>7.5656000000000001E-2</v>
          </cell>
          <cell r="L129">
            <v>7.1500000000000003E-5</v>
          </cell>
          <cell r="M129">
            <v>1.3639999999999999E-2</v>
          </cell>
        </row>
        <row r="130">
          <cell r="C130">
            <v>4</v>
          </cell>
          <cell r="D130">
            <v>300</v>
          </cell>
          <cell r="E130">
            <v>16</v>
          </cell>
          <cell r="G130">
            <v>177.20150000000001</v>
          </cell>
          <cell r="H130">
            <v>0.34513300000000002</v>
          </cell>
          <cell r="I130">
            <v>6.0491529999999996</v>
          </cell>
          <cell r="J130">
            <v>6.7800000000000003E-6</v>
          </cell>
          <cell r="K130">
            <v>7.9958000000000001E-2</v>
          </cell>
          <cell r="L130">
            <v>-4.5000000000000001E-6</v>
          </cell>
          <cell r="M130">
            <v>1.0557E-2</v>
          </cell>
        </row>
        <row r="131">
          <cell r="C131">
            <v>4</v>
          </cell>
          <cell r="D131">
            <v>300</v>
          </cell>
          <cell r="E131">
            <v>17</v>
          </cell>
          <cell r="G131">
            <v>204.9486</v>
          </cell>
          <cell r="H131">
            <v>0.378299</v>
          </cell>
          <cell r="I131">
            <v>6.0517010000000004</v>
          </cell>
          <cell r="J131">
            <v>2.9999999999999999E-7</v>
          </cell>
          <cell r="K131">
            <v>8.165E-2</v>
          </cell>
          <cell r="L131">
            <v>1.94E-4</v>
          </cell>
          <cell r="M131">
            <v>9.0699999999999999E-3</v>
          </cell>
        </row>
        <row r="132">
          <cell r="C132">
            <v>4</v>
          </cell>
          <cell r="D132">
            <v>300</v>
          </cell>
          <cell r="E132">
            <v>18</v>
          </cell>
          <cell r="G132">
            <v>206.22980000000001</v>
          </cell>
          <cell r="H132">
            <v>0.36377999999999999</v>
          </cell>
          <cell r="I132">
            <v>5.3483099999999997</v>
          </cell>
          <cell r="J132">
            <v>-5.4000000000000002E-7</v>
          </cell>
          <cell r="K132">
            <v>7.8621999999999997E-2</v>
          </cell>
          <cell r="L132">
            <v>-1.1E-4</v>
          </cell>
          <cell r="M132">
            <v>8.7950000000000007E-3</v>
          </cell>
        </row>
        <row r="133">
          <cell r="C133">
            <v>4</v>
          </cell>
          <cell r="D133">
            <v>300</v>
          </cell>
          <cell r="E133">
            <v>19</v>
          </cell>
          <cell r="G133">
            <v>234.38079999999999</v>
          </cell>
          <cell r="H133">
            <v>0.37475999999999998</v>
          </cell>
          <cell r="I133">
            <v>5.2357950000000004</v>
          </cell>
          <cell r="J133">
            <v>-3.8999999999999999E-6</v>
          </cell>
          <cell r="K133">
            <v>7.8592999999999996E-2</v>
          </cell>
          <cell r="L133">
            <v>-9.6000000000000002E-5</v>
          </cell>
          <cell r="M133">
            <v>7.685E-3</v>
          </cell>
        </row>
        <row r="134">
          <cell r="C134">
            <v>4</v>
          </cell>
          <cell r="D134">
            <v>300</v>
          </cell>
          <cell r="E134">
            <v>20</v>
          </cell>
          <cell r="G134">
            <v>240.91489999999999</v>
          </cell>
          <cell r="H134">
            <v>0.35989100000000002</v>
          </cell>
          <cell r="I134">
            <v>5.070919</v>
          </cell>
          <cell r="J134">
            <v>-1.9E-6</v>
          </cell>
          <cell r="K134">
            <v>7.7170000000000002E-2</v>
          </cell>
          <cell r="L134">
            <v>-1.6000000000000001E-4</v>
          </cell>
          <cell r="M134">
            <v>7.515E-3</v>
          </cell>
        </row>
        <row r="136">
          <cell r="C136" t="str">
            <v>Gradient</v>
          </cell>
          <cell r="D136" t="str">
            <v>Curvature</v>
          </cell>
          <cell r="G136" t="str">
            <v>Base VOC</v>
          </cell>
          <cell r="H136" t="str">
            <v>K1</v>
          </cell>
          <cell r="I136" t="str">
            <v>K2</v>
          </cell>
          <cell r="J136" t="str">
            <v>K3</v>
          </cell>
          <cell r="K136" t="str">
            <v>K4</v>
          </cell>
          <cell r="L136" t="str">
            <v>K5</v>
          </cell>
          <cell r="M136" t="str">
            <v>K6</v>
          </cell>
        </row>
        <row r="137">
          <cell r="C137">
            <v>6</v>
          </cell>
          <cell r="D137">
            <v>20</v>
          </cell>
          <cell r="E137">
            <v>1</v>
          </cell>
          <cell r="G137">
            <v>21.999040000000001</v>
          </cell>
          <cell r="H137">
            <v>0.66467299999999996</v>
          </cell>
          <cell r="I137">
            <v>8.6861309999999996</v>
          </cell>
          <cell r="J137">
            <v>1.6200000000000001E-5</v>
          </cell>
          <cell r="K137">
            <v>2.8962000000000002E-2</v>
          </cell>
          <cell r="L137">
            <v>7.5699999999999997E-4</v>
          </cell>
          <cell r="M137">
            <v>8.1558000000000005E-2</v>
          </cell>
        </row>
        <row r="138">
          <cell r="C138">
            <v>6</v>
          </cell>
          <cell r="D138">
            <v>20</v>
          </cell>
          <cell r="E138">
            <v>2</v>
          </cell>
          <cell r="G138">
            <v>29.084160000000001</v>
          </cell>
          <cell r="H138">
            <v>0.67019300000000004</v>
          </cell>
          <cell r="I138">
            <v>9.9963270000000009</v>
          </cell>
          <cell r="J138">
            <v>1.17E-5</v>
          </cell>
          <cell r="K138">
            <v>2.7050000000000001E-2</v>
          </cell>
          <cell r="L138">
            <v>8.6799999999999996E-4</v>
          </cell>
          <cell r="M138">
            <v>6.6379999999999995E-2</v>
          </cell>
        </row>
        <row r="139">
          <cell r="C139">
            <v>6</v>
          </cell>
          <cell r="D139">
            <v>20</v>
          </cell>
          <cell r="E139">
            <v>3</v>
          </cell>
          <cell r="G139">
            <v>37.928199999999997</v>
          </cell>
          <cell r="H139">
            <v>0.701291</v>
          </cell>
          <cell r="I139">
            <v>10.403969999999999</v>
          </cell>
          <cell r="J139">
            <v>8.85E-6</v>
          </cell>
          <cell r="K139">
            <v>2.4018000000000001E-2</v>
          </cell>
          <cell r="L139">
            <v>9.5699999999999995E-4</v>
          </cell>
          <cell r="M139">
            <v>4.5477999999999998E-2</v>
          </cell>
        </row>
        <row r="140">
          <cell r="C140">
            <v>6</v>
          </cell>
          <cell r="D140">
            <v>20</v>
          </cell>
          <cell r="E140">
            <v>4</v>
          </cell>
          <cell r="G140">
            <v>33.279110000000003</v>
          </cell>
          <cell r="H140">
            <v>0.66287200000000002</v>
          </cell>
          <cell r="I140">
            <v>7.0269450000000004</v>
          </cell>
          <cell r="J140">
            <v>3.19E-6</v>
          </cell>
          <cell r="K140">
            <v>3.8163000000000002E-2</v>
          </cell>
          <cell r="L140">
            <v>2.3930000000000002E-3</v>
          </cell>
          <cell r="M140">
            <v>9.0493000000000004E-2</v>
          </cell>
        </row>
        <row r="141">
          <cell r="C141">
            <v>6</v>
          </cell>
          <cell r="D141">
            <v>20</v>
          </cell>
          <cell r="E141">
            <v>5</v>
          </cell>
          <cell r="G141">
            <v>36.530439999999999</v>
          </cell>
          <cell r="H141">
            <v>0.66879500000000003</v>
          </cell>
          <cell r="I141">
            <v>7.0050410000000003</v>
          </cell>
          <cell r="J141">
            <v>9.4499999999999993E-6</v>
          </cell>
          <cell r="K141">
            <v>3.2973000000000002E-2</v>
          </cell>
          <cell r="L141">
            <v>2.0430000000000001E-3</v>
          </cell>
          <cell r="M141">
            <v>5.1212000000000001E-2</v>
          </cell>
        </row>
        <row r="142">
          <cell r="C142">
            <v>6</v>
          </cell>
          <cell r="D142">
            <v>20</v>
          </cell>
          <cell r="E142">
            <v>6</v>
          </cell>
          <cell r="G142">
            <v>46.501469999999998</v>
          </cell>
          <cell r="H142">
            <v>0.64947500000000002</v>
          </cell>
          <cell r="I142">
            <v>5.6405570000000003</v>
          </cell>
          <cell r="J142">
            <v>1.2500000000000001E-5</v>
          </cell>
          <cell r="K142">
            <v>3.9829000000000003E-2</v>
          </cell>
          <cell r="L142">
            <v>1.897E-3</v>
          </cell>
          <cell r="M142">
            <v>6.2144999999999999E-2</v>
          </cell>
        </row>
        <row r="143">
          <cell r="C143">
            <v>6</v>
          </cell>
          <cell r="D143">
            <v>20</v>
          </cell>
          <cell r="E143">
            <v>7</v>
          </cell>
          <cell r="G143">
            <v>53.467880000000001</v>
          </cell>
          <cell r="H143">
            <v>0.57036100000000001</v>
          </cell>
          <cell r="I143">
            <v>8.3042979999999993</v>
          </cell>
          <cell r="J143">
            <v>1.15E-5</v>
          </cell>
          <cell r="K143">
            <v>3.5230999999999998E-2</v>
          </cell>
          <cell r="L143">
            <v>1.781E-3</v>
          </cell>
          <cell r="M143">
            <v>4.7612000000000002E-2</v>
          </cell>
        </row>
        <row r="144">
          <cell r="C144">
            <v>6</v>
          </cell>
          <cell r="D144">
            <v>20</v>
          </cell>
          <cell r="E144">
            <v>8</v>
          </cell>
          <cell r="G144">
            <v>77.719819999999999</v>
          </cell>
          <cell r="H144">
            <v>0.36782999999999999</v>
          </cell>
          <cell r="I144">
            <v>8.3162369999999992</v>
          </cell>
          <cell r="J144">
            <v>3.2499999999999998E-6</v>
          </cell>
          <cell r="K144">
            <v>6.6142000000000006E-2</v>
          </cell>
          <cell r="L144">
            <v>3.6099999999999999E-4</v>
          </cell>
          <cell r="M144">
            <v>3.6443000000000003E-2</v>
          </cell>
        </row>
        <row r="145">
          <cell r="C145">
            <v>6</v>
          </cell>
          <cell r="D145">
            <v>20</v>
          </cell>
          <cell r="E145">
            <v>9</v>
          </cell>
          <cell r="G145">
            <v>118.4576</v>
          </cell>
          <cell r="H145">
            <v>0.55799500000000002</v>
          </cell>
          <cell r="I145">
            <v>6.2464919999999999</v>
          </cell>
          <cell r="J145">
            <v>-1.2E-5</v>
          </cell>
          <cell r="K145">
            <v>5.6932000000000003E-2</v>
          </cell>
          <cell r="L145">
            <v>8.2799999999999996E-4</v>
          </cell>
          <cell r="M145">
            <v>2.1451999999999999E-2</v>
          </cell>
        </row>
        <row r="146">
          <cell r="C146">
            <v>6</v>
          </cell>
          <cell r="D146">
            <v>20</v>
          </cell>
          <cell r="E146">
            <v>10</v>
          </cell>
          <cell r="G146">
            <v>101.9191</v>
          </cell>
          <cell r="H146">
            <v>0.33451500000000001</v>
          </cell>
          <cell r="I146">
            <v>8.3840859999999999</v>
          </cell>
          <cell r="J146">
            <v>4.4599999999999996E-6</v>
          </cell>
          <cell r="K146">
            <v>8.0324000000000007E-2</v>
          </cell>
          <cell r="L146">
            <v>-6.4999999999999994E-5</v>
          </cell>
          <cell r="M146">
            <v>2.9108999999999999E-2</v>
          </cell>
        </row>
        <row r="147">
          <cell r="C147">
            <v>6</v>
          </cell>
          <cell r="D147">
            <v>20</v>
          </cell>
          <cell r="E147">
            <v>11</v>
          </cell>
          <cell r="G147">
            <v>113.2533</v>
          </cell>
          <cell r="H147">
            <v>0.33725699999999997</v>
          </cell>
          <cell r="I147">
            <v>7.8044950000000002</v>
          </cell>
          <cell r="J147">
            <v>6.7399999999999998E-6</v>
          </cell>
          <cell r="K147">
            <v>7.7855999999999995E-2</v>
          </cell>
          <cell r="L147">
            <v>-5.1000000000000003E-6</v>
          </cell>
          <cell r="M147">
            <v>2.5066999999999999E-2</v>
          </cell>
        </row>
        <row r="148">
          <cell r="C148">
            <v>6</v>
          </cell>
          <cell r="D148">
            <v>20</v>
          </cell>
          <cell r="E148">
            <v>12</v>
          </cell>
          <cell r="G148">
            <v>124.4025</v>
          </cell>
          <cell r="H148">
            <v>0.332789</v>
          </cell>
          <cell r="I148">
            <v>7.3252550000000003</v>
          </cell>
          <cell r="J148">
            <v>5.5400000000000003E-6</v>
          </cell>
          <cell r="K148">
            <v>7.7725000000000002E-2</v>
          </cell>
          <cell r="L148">
            <v>-3.8999999999999999E-5</v>
          </cell>
          <cell r="M148">
            <v>2.2928E-2</v>
          </cell>
        </row>
        <row r="149">
          <cell r="C149">
            <v>6</v>
          </cell>
          <cell r="D149">
            <v>20</v>
          </cell>
          <cell r="E149">
            <v>13</v>
          </cell>
          <cell r="G149">
            <v>138.22919999999999</v>
          </cell>
          <cell r="H149">
            <v>0.31611</v>
          </cell>
          <cell r="I149">
            <v>6.5046970000000002</v>
          </cell>
          <cell r="J149">
            <v>6.9700000000000002E-6</v>
          </cell>
          <cell r="K149">
            <v>7.0620000000000002E-2</v>
          </cell>
          <cell r="L149">
            <v>-2.7E-4</v>
          </cell>
          <cell r="M149">
            <v>2.0369999999999999E-2</v>
          </cell>
        </row>
        <row r="150">
          <cell r="C150">
            <v>6</v>
          </cell>
          <cell r="D150">
            <v>20</v>
          </cell>
          <cell r="E150">
            <v>14</v>
          </cell>
          <cell r="G150">
            <v>155.03129999999999</v>
          </cell>
          <cell r="H150">
            <v>0.30483399999999999</v>
          </cell>
          <cell r="I150">
            <v>6.5455059999999996</v>
          </cell>
          <cell r="J150">
            <v>3.0800000000000002E-6</v>
          </cell>
          <cell r="K150">
            <v>7.6877000000000001E-2</v>
          </cell>
          <cell r="L150">
            <v>-1.6000000000000001E-4</v>
          </cell>
          <cell r="M150">
            <v>1.8098E-2</v>
          </cell>
        </row>
        <row r="151">
          <cell r="C151">
            <v>6</v>
          </cell>
          <cell r="D151">
            <v>20</v>
          </cell>
          <cell r="E151">
            <v>15</v>
          </cell>
          <cell r="G151">
            <v>152.52799999999999</v>
          </cell>
          <cell r="H151">
            <v>0.30368499999999998</v>
          </cell>
          <cell r="I151">
            <v>6.5488080000000002</v>
          </cell>
          <cell r="J151">
            <v>5.9800000000000003E-6</v>
          </cell>
          <cell r="K151">
            <v>7.4454000000000006E-2</v>
          </cell>
          <cell r="L151">
            <v>-1.8000000000000001E-4</v>
          </cell>
          <cell r="M151">
            <v>1.8710000000000001E-2</v>
          </cell>
        </row>
        <row r="152">
          <cell r="C152">
            <v>6</v>
          </cell>
          <cell r="D152">
            <v>20</v>
          </cell>
          <cell r="E152">
            <v>16</v>
          </cell>
          <cell r="G152">
            <v>201.50839999999999</v>
          </cell>
          <cell r="H152">
            <v>0.29215600000000003</v>
          </cell>
          <cell r="I152">
            <v>6.046875</v>
          </cell>
          <cell r="J152">
            <v>-1.1000000000000001E-6</v>
          </cell>
          <cell r="K152">
            <v>7.5173000000000004E-2</v>
          </cell>
          <cell r="L152">
            <v>-2.0000000000000001E-4</v>
          </cell>
          <cell r="M152">
            <v>1.3816999999999999E-2</v>
          </cell>
        </row>
        <row r="153">
          <cell r="C153">
            <v>6</v>
          </cell>
          <cell r="D153">
            <v>20</v>
          </cell>
          <cell r="E153">
            <v>17</v>
          </cell>
          <cell r="G153">
            <v>232.77199999999999</v>
          </cell>
          <cell r="H153">
            <v>0.323409</v>
          </cell>
          <cell r="I153">
            <v>6.1762259999999998</v>
          </cell>
          <cell r="J153">
            <v>-5.3000000000000001E-6</v>
          </cell>
          <cell r="K153">
            <v>7.6170000000000002E-2</v>
          </cell>
          <cell r="L153">
            <v>-3.3000000000000002E-6</v>
          </cell>
          <cell r="M153">
            <v>1.175E-2</v>
          </cell>
        </row>
        <row r="154">
          <cell r="C154">
            <v>6</v>
          </cell>
          <cell r="D154">
            <v>20</v>
          </cell>
          <cell r="E154">
            <v>18</v>
          </cell>
          <cell r="G154">
            <v>240.12960000000001</v>
          </cell>
          <cell r="H154">
            <v>0.23550199999999999</v>
          </cell>
          <cell r="I154">
            <v>6.1461860000000001</v>
          </cell>
          <cell r="J154">
            <v>9.9599999999999995E-6</v>
          </cell>
          <cell r="K154">
            <v>7.2352E-2</v>
          </cell>
          <cell r="L154">
            <v>-2.9E-4</v>
          </cell>
          <cell r="M154">
            <v>1.1499000000000001E-2</v>
          </cell>
        </row>
        <row r="155">
          <cell r="C155">
            <v>6</v>
          </cell>
          <cell r="D155">
            <v>20</v>
          </cell>
          <cell r="E155">
            <v>19</v>
          </cell>
          <cell r="G155">
            <v>274.99250000000001</v>
          </cell>
          <cell r="H155">
            <v>0.20861299999999999</v>
          </cell>
          <cell r="I155">
            <v>6.3377929999999996</v>
          </cell>
          <cell r="J155">
            <v>1.9899999999999999E-5</v>
          </cell>
          <cell r="K155">
            <v>7.1945999999999996E-2</v>
          </cell>
          <cell r="L155">
            <v>-2.7999999999999998E-4</v>
          </cell>
          <cell r="M155">
            <v>1.0137E-2</v>
          </cell>
        </row>
        <row r="156">
          <cell r="C156">
            <v>6</v>
          </cell>
          <cell r="D156">
            <v>20</v>
          </cell>
          <cell r="E156">
            <v>20</v>
          </cell>
          <cell r="G156">
            <v>284.94639999999998</v>
          </cell>
          <cell r="H156">
            <v>0.19235099999999999</v>
          </cell>
          <cell r="I156">
            <v>6.0998530000000004</v>
          </cell>
          <cell r="J156">
            <v>2.3200000000000001E-5</v>
          </cell>
          <cell r="K156">
            <v>7.0245000000000002E-2</v>
          </cell>
          <cell r="L156">
            <v>-3.3E-4</v>
          </cell>
          <cell r="M156">
            <v>9.8619999999999992E-3</v>
          </cell>
        </row>
        <row r="158">
          <cell r="C158" t="str">
            <v>Gradient</v>
          </cell>
          <cell r="D158" t="str">
            <v>Curvature</v>
          </cell>
          <cell r="G158" t="str">
            <v>Base VOC</v>
          </cell>
          <cell r="H158" t="str">
            <v>K1</v>
          </cell>
          <cell r="I158" t="str">
            <v>K2</v>
          </cell>
          <cell r="J158" t="str">
            <v>K3</v>
          </cell>
          <cell r="K158" t="str">
            <v>K4</v>
          </cell>
          <cell r="L158" t="str">
            <v>K5</v>
          </cell>
          <cell r="M158" t="str">
            <v>K6</v>
          </cell>
        </row>
        <row r="159">
          <cell r="C159">
            <v>6</v>
          </cell>
          <cell r="D159">
            <v>120</v>
          </cell>
          <cell r="E159">
            <v>1</v>
          </cell>
          <cell r="G159">
            <v>22.00601</v>
          </cell>
          <cell r="H159">
            <v>0.66630500000000004</v>
          </cell>
          <cell r="I159">
            <v>8.5413530000000009</v>
          </cell>
          <cell r="J159">
            <v>1.56E-5</v>
          </cell>
          <cell r="K159">
            <v>2.9558999999999998E-2</v>
          </cell>
          <cell r="L159">
            <v>7.0500000000000001E-4</v>
          </cell>
          <cell r="M159">
            <v>8.3996000000000001E-2</v>
          </cell>
        </row>
        <row r="160">
          <cell r="C160">
            <v>6</v>
          </cell>
          <cell r="D160">
            <v>120</v>
          </cell>
          <cell r="E160">
            <v>2</v>
          </cell>
          <cell r="G160">
            <v>29.10209</v>
          </cell>
          <cell r="H160">
            <v>0.67133600000000004</v>
          </cell>
          <cell r="I160">
            <v>9.8482640000000004</v>
          </cell>
          <cell r="J160">
            <v>1.11E-5</v>
          </cell>
          <cell r="K160">
            <v>2.7616000000000002E-2</v>
          </cell>
          <cell r="L160">
            <v>8.1700000000000002E-4</v>
          </cell>
          <cell r="M160">
            <v>6.8691000000000002E-2</v>
          </cell>
        </row>
        <row r="161">
          <cell r="C161">
            <v>6</v>
          </cell>
          <cell r="D161">
            <v>120</v>
          </cell>
          <cell r="E161">
            <v>3</v>
          </cell>
          <cell r="G161">
            <v>37.96987</v>
          </cell>
          <cell r="H161">
            <v>0.70130300000000001</v>
          </cell>
          <cell r="I161">
            <v>10.258330000000001</v>
          </cell>
          <cell r="J161">
            <v>8.2900000000000002E-6</v>
          </cell>
          <cell r="K161">
            <v>2.4517000000000001E-2</v>
          </cell>
          <cell r="L161">
            <v>9.0799999999999995E-4</v>
          </cell>
          <cell r="M161">
            <v>4.786E-2</v>
          </cell>
        </row>
        <row r="162">
          <cell r="C162">
            <v>6</v>
          </cell>
          <cell r="D162">
            <v>120</v>
          </cell>
          <cell r="E162">
            <v>4</v>
          </cell>
          <cell r="G162">
            <v>33.306840000000001</v>
          </cell>
          <cell r="H162">
            <v>0.66335200000000005</v>
          </cell>
          <cell r="I162">
            <v>6.9095069999999996</v>
          </cell>
          <cell r="J162">
            <v>2.5799999999999999E-6</v>
          </cell>
          <cell r="K162">
            <v>3.8483000000000003E-2</v>
          </cell>
          <cell r="L162">
            <v>2.3609999999999998E-3</v>
          </cell>
          <cell r="M162">
            <v>9.1965000000000005E-2</v>
          </cell>
        </row>
        <row r="163">
          <cell r="C163">
            <v>6</v>
          </cell>
          <cell r="D163">
            <v>120</v>
          </cell>
          <cell r="E163">
            <v>5</v>
          </cell>
          <cell r="G163">
            <v>36.55789</v>
          </cell>
          <cell r="H163">
            <v>0.667906</v>
          </cell>
          <cell r="I163">
            <v>6.9267000000000003</v>
          </cell>
          <cell r="J163">
            <v>9.3500000000000003E-6</v>
          </cell>
          <cell r="K163">
            <v>3.3399999999999999E-2</v>
          </cell>
          <cell r="L163">
            <v>2.0010000000000002E-3</v>
          </cell>
          <cell r="M163">
            <v>5.2086E-2</v>
          </cell>
        </row>
        <row r="164">
          <cell r="C164">
            <v>6</v>
          </cell>
          <cell r="D164">
            <v>120</v>
          </cell>
          <cell r="E164">
            <v>6</v>
          </cell>
          <cell r="G164">
            <v>46.514600000000002</v>
          </cell>
          <cell r="H164">
            <v>0.65902400000000005</v>
          </cell>
          <cell r="I164">
            <v>5.3681900000000002</v>
          </cell>
          <cell r="J164">
            <v>1.04E-5</v>
          </cell>
          <cell r="K164">
            <v>4.0041E-2</v>
          </cell>
          <cell r="L164">
            <v>1.867E-3</v>
          </cell>
          <cell r="M164">
            <v>6.2844999999999998E-2</v>
          </cell>
        </row>
        <row r="165">
          <cell r="C165">
            <v>6</v>
          </cell>
          <cell r="D165">
            <v>120</v>
          </cell>
          <cell r="E165">
            <v>7</v>
          </cell>
          <cell r="G165">
            <v>53.503909999999998</v>
          </cell>
          <cell r="H165">
            <v>0.58265500000000003</v>
          </cell>
          <cell r="I165">
            <v>8.0076800000000006</v>
          </cell>
          <cell r="J165">
            <v>9.8200000000000008E-6</v>
          </cell>
          <cell r="K165">
            <v>3.5174999999999998E-2</v>
          </cell>
          <cell r="L165">
            <v>1.7589999999999999E-3</v>
          </cell>
          <cell r="M165">
            <v>4.7655999999999997E-2</v>
          </cell>
        </row>
        <row r="166">
          <cell r="C166">
            <v>6</v>
          </cell>
          <cell r="D166">
            <v>120</v>
          </cell>
          <cell r="E166">
            <v>8</v>
          </cell>
          <cell r="G166">
            <v>78.210840000000005</v>
          </cell>
          <cell r="H166">
            <v>0.36339900000000003</v>
          </cell>
          <cell r="I166">
            <v>8.2744250000000008</v>
          </cell>
          <cell r="J166">
            <v>4.3599999999999998E-6</v>
          </cell>
          <cell r="K166">
            <v>6.5314999999999998E-2</v>
          </cell>
          <cell r="L166">
            <v>3.7599999999999998E-4</v>
          </cell>
          <cell r="M166">
            <v>3.6344000000000001E-2</v>
          </cell>
        </row>
        <row r="167">
          <cell r="C167">
            <v>6</v>
          </cell>
          <cell r="D167">
            <v>120</v>
          </cell>
          <cell r="E167">
            <v>9</v>
          </cell>
          <cell r="G167">
            <v>119.08110000000001</v>
          </cell>
          <cell r="H167">
            <v>0.55351300000000003</v>
          </cell>
          <cell r="I167">
            <v>6.223668</v>
          </cell>
          <cell r="J167">
            <v>-1.2E-5</v>
          </cell>
          <cell r="K167">
            <v>5.6618000000000002E-2</v>
          </cell>
          <cell r="L167">
            <v>8.2399999999999997E-4</v>
          </cell>
          <cell r="M167">
            <v>2.1396999999999999E-2</v>
          </cell>
        </row>
        <row r="168">
          <cell r="C168">
            <v>6</v>
          </cell>
          <cell r="D168">
            <v>120</v>
          </cell>
          <cell r="E168">
            <v>10</v>
          </cell>
          <cell r="G168">
            <v>103.6091</v>
          </cell>
          <cell r="H168">
            <v>0.33922200000000002</v>
          </cell>
          <cell r="I168">
            <v>7.9374840000000004</v>
          </cell>
          <cell r="J168">
            <v>5.84E-6</v>
          </cell>
          <cell r="K168">
            <v>7.6855999999999994E-2</v>
          </cell>
          <cell r="L168">
            <v>4.32E-5</v>
          </cell>
          <cell r="M168">
            <v>2.8979000000000001E-2</v>
          </cell>
        </row>
        <row r="169">
          <cell r="C169">
            <v>6</v>
          </cell>
          <cell r="D169">
            <v>120</v>
          </cell>
          <cell r="E169">
            <v>11</v>
          </cell>
          <cell r="G169">
            <v>115.3691</v>
          </cell>
          <cell r="H169">
            <v>0.33210299999999998</v>
          </cell>
          <cell r="I169">
            <v>7.5609669999999998</v>
          </cell>
          <cell r="J169">
            <v>9.7699999999999996E-6</v>
          </cell>
          <cell r="K169">
            <v>7.4311000000000002E-2</v>
          </cell>
          <cell r="L169">
            <v>1.07E-4</v>
          </cell>
          <cell r="M169">
            <v>2.4853E-2</v>
          </cell>
        </row>
        <row r="170">
          <cell r="C170">
            <v>6</v>
          </cell>
          <cell r="D170">
            <v>120</v>
          </cell>
          <cell r="E170">
            <v>12</v>
          </cell>
          <cell r="G170">
            <v>126.8047</v>
          </cell>
          <cell r="H170">
            <v>0.32450800000000002</v>
          </cell>
          <cell r="I170">
            <v>7.1482640000000002</v>
          </cell>
          <cell r="J170">
            <v>8.9299999999999992E-6</v>
          </cell>
          <cell r="K170">
            <v>7.4217000000000005E-2</v>
          </cell>
          <cell r="L170">
            <v>7.2100000000000004E-5</v>
          </cell>
          <cell r="M170">
            <v>2.2713000000000001E-2</v>
          </cell>
        </row>
        <row r="171">
          <cell r="C171">
            <v>6</v>
          </cell>
          <cell r="D171">
            <v>120</v>
          </cell>
          <cell r="E171">
            <v>13</v>
          </cell>
          <cell r="G171">
            <v>140.6703</v>
          </cell>
          <cell r="H171">
            <v>0.31498700000000002</v>
          </cell>
          <cell r="I171">
            <v>6.2186849999999998</v>
          </cell>
          <cell r="J171">
            <v>9.2299999999999997E-6</v>
          </cell>
          <cell r="K171">
            <v>6.7610000000000003E-2</v>
          </cell>
          <cell r="L171">
            <v>-1.7000000000000001E-4</v>
          </cell>
          <cell r="M171">
            <v>2.0168999999999999E-2</v>
          </cell>
        </row>
        <row r="172">
          <cell r="C172">
            <v>6</v>
          </cell>
          <cell r="D172">
            <v>120</v>
          </cell>
          <cell r="E172">
            <v>14</v>
          </cell>
          <cell r="G172">
            <v>157.88069999999999</v>
          </cell>
          <cell r="H172">
            <v>0.30391099999999999</v>
          </cell>
          <cell r="I172">
            <v>6.2505009999999999</v>
          </cell>
          <cell r="J172">
            <v>4.9100000000000004E-6</v>
          </cell>
          <cell r="K172">
            <v>7.3913999999999994E-2</v>
          </cell>
          <cell r="L172">
            <v>-8.0000000000000007E-5</v>
          </cell>
          <cell r="M172">
            <v>1.7902999999999999E-2</v>
          </cell>
        </row>
        <row r="173">
          <cell r="C173">
            <v>6</v>
          </cell>
          <cell r="D173">
            <v>120</v>
          </cell>
          <cell r="E173">
            <v>15</v>
          </cell>
          <cell r="G173">
            <v>155.36840000000001</v>
          </cell>
          <cell r="H173">
            <v>0.30191499999999999</v>
          </cell>
          <cell r="I173">
            <v>6.2715909999999999</v>
          </cell>
          <cell r="J173">
            <v>8.2700000000000004E-6</v>
          </cell>
          <cell r="K173">
            <v>7.1335999999999997E-2</v>
          </cell>
          <cell r="L173">
            <v>-8.3999999999999995E-5</v>
          </cell>
          <cell r="M173">
            <v>1.8502000000000001E-2</v>
          </cell>
        </row>
        <row r="174">
          <cell r="C174">
            <v>6</v>
          </cell>
          <cell r="D174">
            <v>120</v>
          </cell>
          <cell r="E174">
            <v>16</v>
          </cell>
          <cell r="G174">
            <v>205.2756</v>
          </cell>
          <cell r="H174">
            <v>0.293294</v>
          </cell>
          <cell r="I174">
            <v>5.7086069999999998</v>
          </cell>
          <cell r="J174">
            <v>-7.3000000000000005E-8</v>
          </cell>
          <cell r="K174">
            <v>7.2553999999999993E-2</v>
          </cell>
          <cell r="L174">
            <v>-1.2999999999999999E-4</v>
          </cell>
          <cell r="M174">
            <v>1.3669000000000001E-2</v>
          </cell>
        </row>
        <row r="175">
          <cell r="C175">
            <v>6</v>
          </cell>
          <cell r="D175">
            <v>120</v>
          </cell>
          <cell r="E175">
            <v>17</v>
          </cell>
          <cell r="G175">
            <v>237.1165</v>
          </cell>
          <cell r="H175">
            <v>0.32491100000000001</v>
          </cell>
          <cell r="I175">
            <v>5.8212739999999998</v>
          </cell>
          <cell r="J175">
            <v>-5.0000000000000004E-6</v>
          </cell>
          <cell r="K175">
            <v>7.3702000000000004E-2</v>
          </cell>
          <cell r="L175">
            <v>5.1499999999999998E-5</v>
          </cell>
          <cell r="M175">
            <v>1.1629E-2</v>
          </cell>
        </row>
        <row r="176">
          <cell r="C176">
            <v>6</v>
          </cell>
          <cell r="D176">
            <v>120</v>
          </cell>
          <cell r="E176">
            <v>18</v>
          </cell>
          <cell r="G176">
            <v>244.10290000000001</v>
          </cell>
          <cell r="H176">
            <v>0.23396900000000001</v>
          </cell>
          <cell r="I176">
            <v>5.8739420000000004</v>
          </cell>
          <cell r="J176">
            <v>1.2500000000000001E-5</v>
          </cell>
          <cell r="K176">
            <v>7.0055999999999993E-2</v>
          </cell>
          <cell r="L176">
            <v>-2.2000000000000001E-4</v>
          </cell>
          <cell r="M176">
            <v>1.141E-2</v>
          </cell>
        </row>
        <row r="177">
          <cell r="C177">
            <v>6</v>
          </cell>
          <cell r="D177">
            <v>120</v>
          </cell>
          <cell r="E177">
            <v>19</v>
          </cell>
          <cell r="G177">
            <v>279.38679999999999</v>
          </cell>
          <cell r="H177">
            <v>0.20610300000000001</v>
          </cell>
          <cell r="I177">
            <v>6.07951</v>
          </cell>
          <cell r="J177">
            <v>2.3499999999999999E-5</v>
          </cell>
          <cell r="K177">
            <v>6.9718000000000002E-2</v>
          </cell>
          <cell r="L177">
            <v>-2.1000000000000001E-4</v>
          </cell>
          <cell r="M177">
            <v>1.0071999999999999E-2</v>
          </cell>
        </row>
        <row r="178">
          <cell r="C178">
            <v>6</v>
          </cell>
          <cell r="D178">
            <v>120</v>
          </cell>
          <cell r="E178">
            <v>20</v>
          </cell>
          <cell r="G178">
            <v>289.29790000000003</v>
          </cell>
          <cell r="H178">
            <v>0.189086</v>
          </cell>
          <cell r="I178">
            <v>5.8654609999999998</v>
          </cell>
          <cell r="J178">
            <v>2.7399999999999999E-5</v>
          </cell>
          <cell r="K178">
            <v>6.8115999999999996E-2</v>
          </cell>
          <cell r="L178">
            <v>-2.5999999999999998E-4</v>
          </cell>
          <cell r="M178">
            <v>9.8049999999999995E-3</v>
          </cell>
        </row>
        <row r="180">
          <cell r="C180" t="str">
            <v>Gradient</v>
          </cell>
          <cell r="D180" t="str">
            <v>Curvature</v>
          </cell>
          <cell r="G180" t="str">
            <v>Base VOC</v>
          </cell>
          <cell r="H180" t="str">
            <v>K1</v>
          </cell>
          <cell r="I180" t="str">
            <v>K2</v>
          </cell>
          <cell r="J180" t="str">
            <v>K3</v>
          </cell>
          <cell r="K180" t="str">
            <v>K4</v>
          </cell>
          <cell r="L180" t="str">
            <v>K5</v>
          </cell>
          <cell r="M180" t="str">
            <v>K6</v>
          </cell>
        </row>
        <row r="181">
          <cell r="C181">
            <v>6</v>
          </cell>
          <cell r="D181">
            <v>300</v>
          </cell>
          <cell r="E181">
            <v>1</v>
          </cell>
          <cell r="G181">
            <v>22.062280000000001</v>
          </cell>
          <cell r="H181">
            <v>0.66124099999999997</v>
          </cell>
          <cell r="I181">
            <v>8.2685510000000004</v>
          </cell>
          <cell r="J181">
            <v>1.5E-5</v>
          </cell>
          <cell r="K181">
            <v>3.0286E-2</v>
          </cell>
          <cell r="L181">
            <v>6.3599999999999996E-4</v>
          </cell>
          <cell r="M181">
            <v>9.4462000000000004E-2</v>
          </cell>
        </row>
        <row r="182">
          <cell r="C182">
            <v>6</v>
          </cell>
          <cell r="D182">
            <v>300</v>
          </cell>
          <cell r="E182">
            <v>2</v>
          </cell>
          <cell r="G182">
            <v>29.230149999999998</v>
          </cell>
          <cell r="H182">
            <v>0.66643200000000002</v>
          </cell>
          <cell r="I182">
            <v>9.5143749999999994</v>
          </cell>
          <cell r="J182">
            <v>1.03E-5</v>
          </cell>
          <cell r="K182">
            <v>2.8396000000000001E-2</v>
          </cell>
          <cell r="L182">
            <v>7.3800000000000005E-4</v>
          </cell>
          <cell r="M182">
            <v>7.7433000000000002E-2</v>
          </cell>
        </row>
        <row r="183">
          <cell r="C183">
            <v>6</v>
          </cell>
          <cell r="D183">
            <v>300</v>
          </cell>
          <cell r="E183">
            <v>3</v>
          </cell>
          <cell r="G183">
            <v>38.22448</v>
          </cell>
          <cell r="H183">
            <v>0.69556899999999999</v>
          </cell>
          <cell r="I183">
            <v>9.8811169999999997</v>
          </cell>
          <cell r="J183">
            <v>7.4699999999999996E-6</v>
          </cell>
          <cell r="K183">
            <v>2.5340000000000001E-2</v>
          </cell>
          <cell r="L183">
            <v>8.1899999999999996E-4</v>
          </cell>
          <cell r="M183">
            <v>5.5123999999999999E-2</v>
          </cell>
        </row>
        <row r="184">
          <cell r="C184">
            <v>6</v>
          </cell>
          <cell r="D184">
            <v>300</v>
          </cell>
          <cell r="E184">
            <v>4</v>
          </cell>
          <cell r="G184">
            <v>33.485810000000001</v>
          </cell>
          <cell r="H184">
            <v>0.65260700000000005</v>
          </cell>
          <cell r="I184">
            <v>6.7235180000000003</v>
          </cell>
          <cell r="J184">
            <v>2.7700000000000002E-6</v>
          </cell>
          <cell r="K184">
            <v>3.8602999999999998E-2</v>
          </cell>
          <cell r="L184">
            <v>2.3149999999999998E-3</v>
          </cell>
          <cell r="M184">
            <v>9.8022999999999999E-2</v>
          </cell>
        </row>
        <row r="185">
          <cell r="C185">
            <v>6</v>
          </cell>
          <cell r="D185">
            <v>300</v>
          </cell>
          <cell r="E185">
            <v>5</v>
          </cell>
          <cell r="G185">
            <v>36.772179999999999</v>
          </cell>
          <cell r="H185">
            <v>0.653111</v>
          </cell>
          <cell r="I185">
            <v>6.8485940000000003</v>
          </cell>
          <cell r="J185">
            <v>1.13E-5</v>
          </cell>
          <cell r="K185">
            <v>3.4137000000000001E-2</v>
          </cell>
          <cell r="L185">
            <v>1.9090000000000001E-3</v>
          </cell>
          <cell r="M185">
            <v>5.5316999999999998E-2</v>
          </cell>
        </row>
        <row r="186">
          <cell r="C186">
            <v>6</v>
          </cell>
          <cell r="D186">
            <v>300</v>
          </cell>
          <cell r="E186">
            <v>6</v>
          </cell>
          <cell r="G186">
            <v>46.584440000000001</v>
          </cell>
          <cell r="H186">
            <v>0.66954599999999997</v>
          </cell>
          <cell r="I186">
            <v>4.9859330000000002</v>
          </cell>
          <cell r="J186">
            <v>8.2300000000000008E-6</v>
          </cell>
          <cell r="K186">
            <v>4.0113999999999997E-2</v>
          </cell>
          <cell r="L186">
            <v>1.8320000000000001E-3</v>
          </cell>
          <cell r="M186">
            <v>6.4464999999999995E-2</v>
          </cell>
        </row>
        <row r="187">
          <cell r="C187">
            <v>6</v>
          </cell>
          <cell r="D187">
            <v>300</v>
          </cell>
          <cell r="E187">
            <v>7</v>
          </cell>
          <cell r="G187">
            <v>53.827809999999999</v>
          </cell>
          <cell r="H187">
            <v>0.59789999999999999</v>
          </cell>
          <cell r="I187">
            <v>7.4554790000000004</v>
          </cell>
          <cell r="J187">
            <v>8.3299999999999999E-6</v>
          </cell>
          <cell r="K187">
            <v>3.5094E-2</v>
          </cell>
          <cell r="L187">
            <v>1.7030000000000001E-3</v>
          </cell>
          <cell r="M187">
            <v>4.7740999999999999E-2</v>
          </cell>
        </row>
        <row r="188">
          <cell r="C188">
            <v>6</v>
          </cell>
          <cell r="D188">
            <v>300</v>
          </cell>
          <cell r="E188">
            <v>8</v>
          </cell>
          <cell r="G188">
            <v>79.985849999999999</v>
          </cell>
          <cell r="H188">
            <v>0.34908899999999998</v>
          </cell>
          <cell r="I188">
            <v>8.0942190000000007</v>
          </cell>
          <cell r="J188">
            <v>8.7499999999999992E-6</v>
          </cell>
          <cell r="K188">
            <v>6.3419000000000003E-2</v>
          </cell>
          <cell r="L188">
            <v>3.59E-4</v>
          </cell>
          <cell r="M188">
            <v>3.5841999999999999E-2</v>
          </cell>
        </row>
        <row r="189">
          <cell r="C189">
            <v>6</v>
          </cell>
          <cell r="D189">
            <v>300</v>
          </cell>
          <cell r="E189">
            <v>9</v>
          </cell>
          <cell r="G189">
            <v>121.3877</v>
          </cell>
          <cell r="H189">
            <v>0.53997899999999999</v>
          </cell>
          <cell r="I189">
            <v>6.1087980000000002</v>
          </cell>
          <cell r="J189">
            <v>-1.0000000000000001E-5</v>
          </cell>
          <cell r="K189">
            <v>5.5529000000000002E-2</v>
          </cell>
          <cell r="L189">
            <v>8.0699999999999999E-4</v>
          </cell>
          <cell r="M189">
            <v>2.1104000000000001E-2</v>
          </cell>
        </row>
        <row r="190">
          <cell r="C190">
            <v>6</v>
          </cell>
          <cell r="D190">
            <v>300</v>
          </cell>
          <cell r="E190">
            <v>10</v>
          </cell>
          <cell r="G190">
            <v>106.1258</v>
          </cell>
          <cell r="H190">
            <v>0.33636500000000003</v>
          </cell>
          <cell r="I190">
            <v>7.4316089999999999</v>
          </cell>
          <cell r="J190">
            <v>8.8200000000000003E-6</v>
          </cell>
          <cell r="K190">
            <v>7.4662999999999993E-2</v>
          </cell>
          <cell r="L190">
            <v>1.1600000000000001E-5</v>
          </cell>
          <cell r="M190">
            <v>2.8650999999999999E-2</v>
          </cell>
        </row>
        <row r="191">
          <cell r="C191">
            <v>6</v>
          </cell>
          <cell r="D191">
            <v>300</v>
          </cell>
          <cell r="E191">
            <v>11</v>
          </cell>
          <cell r="G191">
            <v>117.86320000000001</v>
          </cell>
          <cell r="H191">
            <v>0.32530900000000001</v>
          </cell>
          <cell r="I191">
            <v>7.2396370000000001</v>
          </cell>
          <cell r="J191">
            <v>1.38E-5</v>
          </cell>
          <cell r="K191">
            <v>7.2274000000000005E-2</v>
          </cell>
          <cell r="L191">
            <v>8.7100000000000003E-5</v>
          </cell>
          <cell r="M191">
            <v>2.4535999999999999E-2</v>
          </cell>
        </row>
        <row r="192">
          <cell r="C192">
            <v>6</v>
          </cell>
          <cell r="D192">
            <v>300</v>
          </cell>
          <cell r="E192">
            <v>12</v>
          </cell>
          <cell r="G192">
            <v>129.4914</v>
          </cell>
          <cell r="H192">
            <v>0.316251</v>
          </cell>
          <cell r="I192">
            <v>6.8859159999999999</v>
          </cell>
          <cell r="J192">
            <v>1.3200000000000001E-5</v>
          </cell>
          <cell r="K192">
            <v>7.2215000000000001E-2</v>
          </cell>
          <cell r="L192">
            <v>5.6100000000000002E-5</v>
          </cell>
          <cell r="M192">
            <v>2.2418E-2</v>
          </cell>
        </row>
        <row r="193">
          <cell r="C193">
            <v>6</v>
          </cell>
          <cell r="D193">
            <v>300</v>
          </cell>
          <cell r="E193">
            <v>13</v>
          </cell>
          <cell r="G193">
            <v>143.56870000000001</v>
          </cell>
          <cell r="H193">
            <v>0.306699</v>
          </cell>
          <cell r="I193">
            <v>5.9610260000000004</v>
          </cell>
          <cell r="J193">
            <v>1.38E-5</v>
          </cell>
          <cell r="K193">
            <v>6.5879999999999994E-2</v>
          </cell>
          <cell r="L193">
            <v>-1.9000000000000001E-4</v>
          </cell>
          <cell r="M193">
            <v>1.9911000000000002E-2</v>
          </cell>
        </row>
        <row r="194">
          <cell r="C194">
            <v>6</v>
          </cell>
          <cell r="D194">
            <v>300</v>
          </cell>
          <cell r="E194">
            <v>14</v>
          </cell>
          <cell r="G194">
            <v>161.25380000000001</v>
          </cell>
          <cell r="H194">
            <v>0.29754700000000001</v>
          </cell>
          <cell r="I194">
            <v>5.9595409999999998</v>
          </cell>
          <cell r="J194">
            <v>8.6000000000000007E-6</v>
          </cell>
          <cell r="K194">
            <v>7.2075E-2</v>
          </cell>
          <cell r="L194">
            <v>-9.3999999999999994E-5</v>
          </cell>
          <cell r="M194">
            <v>1.7656000000000002E-2</v>
          </cell>
        </row>
        <row r="195">
          <cell r="C195">
            <v>6</v>
          </cell>
          <cell r="D195">
            <v>300</v>
          </cell>
          <cell r="E195">
            <v>15</v>
          </cell>
          <cell r="G195">
            <v>158.66050000000001</v>
          </cell>
          <cell r="H195">
            <v>0.29421599999999998</v>
          </cell>
          <cell r="I195">
            <v>6.0073040000000004</v>
          </cell>
          <cell r="J195">
            <v>1.26E-5</v>
          </cell>
          <cell r="K195">
            <v>6.9503999999999996E-2</v>
          </cell>
          <cell r="L195">
            <v>-9.7999999999999997E-5</v>
          </cell>
          <cell r="M195">
            <v>1.8246999999999999E-2</v>
          </cell>
        </row>
        <row r="196">
          <cell r="C196">
            <v>6</v>
          </cell>
          <cell r="D196">
            <v>300</v>
          </cell>
          <cell r="E196">
            <v>16</v>
          </cell>
          <cell r="G196">
            <v>208.91249999999999</v>
          </cell>
          <cell r="H196">
            <v>0.29372300000000001</v>
          </cell>
          <cell r="I196">
            <v>5.348433</v>
          </cell>
          <cell r="J196">
            <v>1.2300000000000001E-6</v>
          </cell>
          <cell r="K196">
            <v>7.1115999999999999E-2</v>
          </cell>
          <cell r="L196">
            <v>-1.4999999999999999E-4</v>
          </cell>
          <cell r="M196">
            <v>1.3535E-2</v>
          </cell>
        </row>
        <row r="197">
          <cell r="C197">
            <v>6</v>
          </cell>
          <cell r="D197">
            <v>300</v>
          </cell>
          <cell r="E197">
            <v>17</v>
          </cell>
          <cell r="G197">
            <v>241.26339999999999</v>
          </cell>
          <cell r="H197">
            <v>0.32745200000000002</v>
          </cell>
          <cell r="I197">
            <v>5.4220620000000004</v>
          </cell>
          <cell r="J197">
            <v>-5.0000000000000004E-6</v>
          </cell>
          <cell r="K197">
            <v>7.2303000000000006E-2</v>
          </cell>
          <cell r="L197">
            <v>3.4600000000000001E-5</v>
          </cell>
          <cell r="M197">
            <v>1.1523E-2</v>
          </cell>
        </row>
        <row r="198">
          <cell r="C198">
            <v>6</v>
          </cell>
          <cell r="D198">
            <v>300</v>
          </cell>
          <cell r="E198">
            <v>18</v>
          </cell>
          <cell r="G198">
            <v>247.7097</v>
          </cell>
          <cell r="H198">
            <v>0.231323</v>
          </cell>
          <cell r="I198">
            <v>5.600193</v>
          </cell>
          <cell r="J198">
            <v>1.5699999999999999E-5</v>
          </cell>
          <cell r="K198">
            <v>6.8852999999999998E-2</v>
          </cell>
          <cell r="L198">
            <v>-2.3000000000000001E-4</v>
          </cell>
          <cell r="M198">
            <v>1.1343000000000001E-2</v>
          </cell>
        </row>
        <row r="199">
          <cell r="C199">
            <v>6</v>
          </cell>
          <cell r="D199">
            <v>300</v>
          </cell>
          <cell r="E199">
            <v>19</v>
          </cell>
          <cell r="G199">
            <v>283.29700000000003</v>
          </cell>
          <cell r="H199">
            <v>0.20180200000000001</v>
          </cell>
          <cell r="I199">
            <v>5.8332490000000004</v>
          </cell>
          <cell r="J199">
            <v>2.8099999999999999E-5</v>
          </cell>
          <cell r="K199">
            <v>6.8569000000000005E-2</v>
          </cell>
          <cell r="L199">
            <v>-2.2000000000000001E-4</v>
          </cell>
          <cell r="M199">
            <v>1.0028E-2</v>
          </cell>
        </row>
        <row r="200">
          <cell r="E200">
            <v>20</v>
          </cell>
          <cell r="G200">
            <v>293.11989999999997</v>
          </cell>
          <cell r="H200">
            <v>0.18390500000000001</v>
          </cell>
          <cell r="I200">
            <v>5.6457769999999998</v>
          </cell>
          <cell r="J200">
            <v>3.2799999999999998E-5</v>
          </cell>
          <cell r="K200">
            <v>6.7041000000000003E-2</v>
          </cell>
          <cell r="L200">
            <v>-2.7E-4</v>
          </cell>
          <cell r="M200">
            <v>9.7689999999999999E-3</v>
          </cell>
        </row>
        <row r="202">
          <cell r="C202" t="str">
            <v>Gradient</v>
          </cell>
          <cell r="D202" t="str">
            <v>Curvature</v>
          </cell>
          <cell r="G202" t="str">
            <v>Base VOC</v>
          </cell>
          <cell r="H202" t="str">
            <v>K1</v>
          </cell>
          <cell r="I202" t="str">
            <v>K2</v>
          </cell>
          <cell r="J202" t="str">
            <v>K3</v>
          </cell>
          <cell r="K202" t="str">
            <v>K4</v>
          </cell>
          <cell r="L202" t="str">
            <v>K5</v>
          </cell>
          <cell r="M202" t="str">
            <v>K6</v>
          </cell>
        </row>
        <row r="203">
          <cell r="C203">
            <v>8</v>
          </cell>
          <cell r="D203">
            <v>20</v>
          </cell>
          <cell r="E203">
            <v>1</v>
          </cell>
          <cell r="G203">
            <v>22.32029</v>
          </cell>
          <cell r="H203">
            <v>0.638351</v>
          </cell>
          <cell r="I203">
            <v>8.4575619999999994</v>
          </cell>
          <cell r="J203">
            <v>1.2300000000000001E-5</v>
          </cell>
          <cell r="K203">
            <v>2.7831000000000002E-2</v>
          </cell>
          <cell r="L203">
            <v>7.7800000000000005E-4</v>
          </cell>
          <cell r="M203">
            <v>0.143898</v>
          </cell>
        </row>
        <row r="204">
          <cell r="C204">
            <v>8</v>
          </cell>
          <cell r="D204">
            <v>20</v>
          </cell>
          <cell r="E204">
            <v>2</v>
          </cell>
          <cell r="G204">
            <v>29.547080000000001</v>
          </cell>
          <cell r="H204">
            <v>0.64792099999999997</v>
          </cell>
          <cell r="I204">
            <v>9.6066109999999991</v>
          </cell>
          <cell r="J204">
            <v>7.5000000000000002E-6</v>
          </cell>
          <cell r="K204">
            <v>2.5998E-2</v>
          </cell>
          <cell r="L204">
            <v>8.8500000000000004E-4</v>
          </cell>
          <cell r="M204">
            <v>0.118559</v>
          </cell>
        </row>
        <row r="205">
          <cell r="C205">
            <v>8</v>
          </cell>
          <cell r="D205">
            <v>20</v>
          </cell>
          <cell r="E205">
            <v>3</v>
          </cell>
          <cell r="G205">
            <v>38.528599999999997</v>
          </cell>
          <cell r="H205">
            <v>0.66870499999999999</v>
          </cell>
          <cell r="I205">
            <v>10.234590000000001</v>
          </cell>
          <cell r="J205">
            <v>6.1500000000000004E-6</v>
          </cell>
          <cell r="K205">
            <v>2.3210000000000001E-2</v>
          </cell>
          <cell r="L205">
            <v>9.5E-4</v>
          </cell>
          <cell r="M205">
            <v>8.6985999999999994E-2</v>
          </cell>
        </row>
        <row r="206">
          <cell r="C206">
            <v>8</v>
          </cell>
          <cell r="D206">
            <v>20</v>
          </cell>
          <cell r="E206">
            <v>4</v>
          </cell>
          <cell r="G206">
            <v>34.397069999999999</v>
          </cell>
          <cell r="H206">
            <v>0.66520299999999999</v>
          </cell>
          <cell r="I206">
            <v>6.1687529999999997</v>
          </cell>
          <cell r="J206">
            <v>-2.5000000000000002E-6</v>
          </cell>
          <cell r="K206">
            <v>3.7322000000000001E-2</v>
          </cell>
          <cell r="L206">
            <v>2.2959999999999999E-3</v>
          </cell>
          <cell r="M206">
            <v>0.122428</v>
          </cell>
        </row>
        <row r="207">
          <cell r="C207">
            <v>8</v>
          </cell>
          <cell r="D207">
            <v>20</v>
          </cell>
          <cell r="E207">
            <v>5</v>
          </cell>
          <cell r="G207">
            <v>37.446640000000002</v>
          </cell>
          <cell r="H207">
            <v>0.65381599999999995</v>
          </cell>
          <cell r="I207">
            <v>6.2749189999999997</v>
          </cell>
          <cell r="J207">
            <v>3.18E-6</v>
          </cell>
          <cell r="K207">
            <v>3.2932999999999997E-2</v>
          </cell>
          <cell r="L207">
            <v>1.9469999999999999E-3</v>
          </cell>
          <cell r="M207">
            <v>8.3960999999999994E-2</v>
          </cell>
        </row>
        <row r="208">
          <cell r="C208">
            <v>8</v>
          </cell>
          <cell r="D208">
            <v>20</v>
          </cell>
          <cell r="E208">
            <v>6</v>
          </cell>
          <cell r="G208">
            <v>48.324190000000002</v>
          </cell>
          <cell r="H208">
            <v>0.63358099999999995</v>
          </cell>
          <cell r="I208">
            <v>5.2055660000000001</v>
          </cell>
          <cell r="J208">
            <v>6.1299999999999998E-6</v>
          </cell>
          <cell r="K208">
            <v>3.8719000000000003E-2</v>
          </cell>
          <cell r="L208">
            <v>1.833E-3</v>
          </cell>
          <cell r="M208">
            <v>8.9416999999999996E-2</v>
          </cell>
        </row>
        <row r="209">
          <cell r="C209">
            <v>8</v>
          </cell>
          <cell r="D209">
            <v>20</v>
          </cell>
          <cell r="E209">
            <v>7</v>
          </cell>
          <cell r="G209">
            <v>55.73066</v>
          </cell>
          <cell r="H209">
            <v>0.55671499999999996</v>
          </cell>
          <cell r="I209">
            <v>7.6472879999999996</v>
          </cell>
          <cell r="J209">
            <v>6.7599999999999997E-6</v>
          </cell>
          <cell r="K209">
            <v>3.3555000000000001E-2</v>
          </cell>
          <cell r="L209">
            <v>1.7309999999999999E-3</v>
          </cell>
          <cell r="M209">
            <v>6.2743999999999994E-2</v>
          </cell>
        </row>
        <row r="210">
          <cell r="C210">
            <v>8</v>
          </cell>
          <cell r="D210">
            <v>20</v>
          </cell>
          <cell r="E210">
            <v>8</v>
          </cell>
          <cell r="G210">
            <v>87.044160000000005</v>
          </cell>
          <cell r="H210">
            <v>0.32662799999999997</v>
          </cell>
          <cell r="I210">
            <v>7.8407150000000003</v>
          </cell>
          <cell r="J210">
            <v>-8.2000000000000006E-8</v>
          </cell>
          <cell r="K210">
            <v>5.8713000000000001E-2</v>
          </cell>
          <cell r="L210">
            <v>3.7300000000000001E-4</v>
          </cell>
          <cell r="M210">
            <v>4.5384000000000001E-2</v>
          </cell>
        </row>
        <row r="211">
          <cell r="C211">
            <v>8</v>
          </cell>
          <cell r="D211">
            <v>20</v>
          </cell>
          <cell r="E211">
            <v>9</v>
          </cell>
          <cell r="G211">
            <v>130.92590000000001</v>
          </cell>
          <cell r="H211">
            <v>0.51756899999999995</v>
          </cell>
          <cell r="I211">
            <v>5.3742089999999996</v>
          </cell>
          <cell r="J211">
            <v>-1.9000000000000001E-5</v>
          </cell>
          <cell r="K211">
            <v>5.2479999999999999E-2</v>
          </cell>
          <cell r="L211">
            <v>7.2099999999999996E-4</v>
          </cell>
          <cell r="M211">
            <v>2.7005999999999999E-2</v>
          </cell>
        </row>
        <row r="212">
          <cell r="C212">
            <v>8</v>
          </cell>
          <cell r="D212">
            <v>20</v>
          </cell>
          <cell r="E212">
            <v>10</v>
          </cell>
          <cell r="G212">
            <v>114.7653</v>
          </cell>
          <cell r="H212">
            <v>0.27157599999999998</v>
          </cell>
          <cell r="I212">
            <v>8.3297019999999993</v>
          </cell>
          <cell r="J212">
            <v>2.7499999999999999E-6</v>
          </cell>
          <cell r="K212">
            <v>7.6418E-2</v>
          </cell>
          <cell r="L212">
            <v>-2.9999999999999997E-4</v>
          </cell>
          <cell r="M212">
            <v>3.5503E-2</v>
          </cell>
        </row>
        <row r="213">
          <cell r="C213">
            <v>8</v>
          </cell>
          <cell r="D213">
            <v>20</v>
          </cell>
          <cell r="E213">
            <v>11</v>
          </cell>
          <cell r="G213">
            <v>126.5033</v>
          </cell>
          <cell r="H213">
            <v>0.28434500000000001</v>
          </cell>
          <cell r="I213">
            <v>7.5731630000000001</v>
          </cell>
          <cell r="J213">
            <v>4.6199999999999998E-6</v>
          </cell>
          <cell r="K213">
            <v>7.4210999999999999E-2</v>
          </cell>
          <cell r="L213">
            <v>-2.2000000000000001E-4</v>
          </cell>
          <cell r="M213">
            <v>3.0814000000000001E-2</v>
          </cell>
        </row>
        <row r="214">
          <cell r="C214">
            <v>8</v>
          </cell>
          <cell r="D214">
            <v>20</v>
          </cell>
          <cell r="E214">
            <v>12</v>
          </cell>
          <cell r="G214">
            <v>139.87350000000001</v>
          </cell>
          <cell r="H214">
            <v>0.27908100000000002</v>
          </cell>
          <cell r="I214">
            <v>7.0453950000000001</v>
          </cell>
          <cell r="J214">
            <v>3.54E-6</v>
          </cell>
          <cell r="K214">
            <v>7.3405999999999999E-2</v>
          </cell>
          <cell r="L214">
            <v>-2.4000000000000001E-4</v>
          </cell>
          <cell r="M214">
            <v>2.81E-2</v>
          </cell>
        </row>
        <row r="215">
          <cell r="C215">
            <v>8</v>
          </cell>
          <cell r="D215">
            <v>20</v>
          </cell>
          <cell r="E215">
            <v>13</v>
          </cell>
          <cell r="G215">
            <v>157.95439999999999</v>
          </cell>
          <cell r="H215">
            <v>0.222609</v>
          </cell>
          <cell r="I215">
            <v>6.5961059999999998</v>
          </cell>
          <cell r="J215">
            <v>1.08E-5</v>
          </cell>
          <cell r="K215">
            <v>6.6896999999999998E-2</v>
          </cell>
          <cell r="L215">
            <v>-4.8000000000000001E-4</v>
          </cell>
          <cell r="M215">
            <v>2.4937000000000001E-2</v>
          </cell>
        </row>
        <row r="216">
          <cell r="C216">
            <v>8</v>
          </cell>
          <cell r="D216">
            <v>20</v>
          </cell>
          <cell r="E216">
            <v>14</v>
          </cell>
          <cell r="G216">
            <v>178.67840000000001</v>
          </cell>
          <cell r="H216">
            <v>0.21588399999999999</v>
          </cell>
          <cell r="I216">
            <v>6.5657310000000004</v>
          </cell>
          <cell r="J216">
            <v>6.81E-6</v>
          </cell>
          <cell r="K216">
            <v>7.1298E-2</v>
          </cell>
          <cell r="L216">
            <v>-3.3E-4</v>
          </cell>
          <cell r="M216">
            <v>2.1873E-2</v>
          </cell>
        </row>
        <row r="217">
          <cell r="C217">
            <v>8</v>
          </cell>
          <cell r="D217">
            <v>20</v>
          </cell>
          <cell r="E217">
            <v>15</v>
          </cell>
          <cell r="G217">
            <v>174.9632</v>
          </cell>
          <cell r="H217">
            <v>0.21401200000000001</v>
          </cell>
          <cell r="I217">
            <v>6.557188</v>
          </cell>
          <cell r="J217">
            <v>9.1300000000000007E-6</v>
          </cell>
          <cell r="K217">
            <v>7.0041000000000006E-2</v>
          </cell>
          <cell r="L217">
            <v>-3.6999999999999999E-4</v>
          </cell>
          <cell r="M217">
            <v>2.2825000000000002E-2</v>
          </cell>
        </row>
        <row r="218">
          <cell r="C218">
            <v>8</v>
          </cell>
          <cell r="D218">
            <v>20</v>
          </cell>
          <cell r="E218">
            <v>16</v>
          </cell>
          <cell r="G218">
            <v>238.41829999999999</v>
          </cell>
          <cell r="H218">
            <v>0.16072400000000001</v>
          </cell>
          <cell r="I218">
            <v>6.3714680000000001</v>
          </cell>
          <cell r="J218">
            <v>1.6200000000000001E-5</v>
          </cell>
          <cell r="K218">
            <v>6.8294999999999995E-2</v>
          </cell>
          <cell r="L218">
            <v>-3.6999999999999999E-4</v>
          </cell>
          <cell r="M218">
            <v>1.6513E-2</v>
          </cell>
        </row>
        <row r="219">
          <cell r="C219">
            <v>8</v>
          </cell>
          <cell r="D219">
            <v>20</v>
          </cell>
          <cell r="E219">
            <v>17</v>
          </cell>
          <cell r="G219">
            <v>274.77510000000001</v>
          </cell>
          <cell r="H219">
            <v>0.19064700000000001</v>
          </cell>
          <cell r="I219">
            <v>6.5113989999999999</v>
          </cell>
          <cell r="J219">
            <v>1.4399999999999999E-5</v>
          </cell>
          <cell r="K219">
            <v>6.8886000000000003E-2</v>
          </cell>
          <cell r="L219">
            <v>-1.9000000000000001E-4</v>
          </cell>
          <cell r="M219">
            <v>1.4052E-2</v>
          </cell>
        </row>
        <row r="220">
          <cell r="C220">
            <v>8</v>
          </cell>
          <cell r="D220">
            <v>20</v>
          </cell>
          <cell r="E220">
            <v>18</v>
          </cell>
          <cell r="G220">
            <v>287.29379999999998</v>
          </cell>
          <cell r="H220">
            <v>9.3365000000000004E-2</v>
          </cell>
          <cell r="I220">
            <v>6.2697760000000002</v>
          </cell>
          <cell r="J220">
            <v>4.18E-5</v>
          </cell>
          <cell r="K220">
            <v>6.5126000000000003E-2</v>
          </cell>
          <cell r="L220">
            <v>-4.2999999999999999E-4</v>
          </cell>
          <cell r="M220">
            <v>1.3729999999999999E-2</v>
          </cell>
        </row>
        <row r="221">
          <cell r="C221">
            <v>8</v>
          </cell>
          <cell r="D221">
            <v>20</v>
          </cell>
          <cell r="E221">
            <v>19</v>
          </cell>
          <cell r="G221">
            <v>330.09789999999998</v>
          </cell>
          <cell r="H221">
            <v>5.7983E-2</v>
          </cell>
          <cell r="I221">
            <v>6.3504940000000003</v>
          </cell>
          <cell r="J221">
            <v>6.3E-5</v>
          </cell>
          <cell r="K221">
            <v>6.472E-2</v>
          </cell>
          <cell r="L221">
            <v>-4.2999999999999999E-4</v>
          </cell>
          <cell r="M221">
            <v>1.2193000000000001E-2</v>
          </cell>
        </row>
        <row r="222">
          <cell r="C222">
            <v>8</v>
          </cell>
          <cell r="D222">
            <v>20</v>
          </cell>
          <cell r="E222">
            <v>20</v>
          </cell>
          <cell r="G222">
            <v>342.85969999999998</v>
          </cell>
          <cell r="H222">
            <v>4.4588999999999997E-2</v>
          </cell>
          <cell r="I222">
            <v>6.0637379999999999</v>
          </cell>
          <cell r="J222">
            <v>6.58E-5</v>
          </cell>
          <cell r="K222">
            <v>6.3090999999999994E-2</v>
          </cell>
          <cell r="L222">
            <v>-4.6000000000000001E-4</v>
          </cell>
          <cell r="M222">
            <v>1.1863E-2</v>
          </cell>
        </row>
        <row r="224">
          <cell r="C224" t="str">
            <v>Gradient</v>
          </cell>
          <cell r="D224" t="str">
            <v>Curvature</v>
          </cell>
          <cell r="G224" t="str">
            <v>Base VOC</v>
          </cell>
          <cell r="H224" t="str">
            <v>K1</v>
          </cell>
          <cell r="I224" t="str">
            <v>K2</v>
          </cell>
          <cell r="J224" t="str">
            <v>K3</v>
          </cell>
          <cell r="K224" t="str">
            <v>K4</v>
          </cell>
          <cell r="L224" t="str">
            <v>K5</v>
          </cell>
          <cell r="M224" t="str">
            <v>K6</v>
          </cell>
        </row>
        <row r="225">
          <cell r="C225">
            <v>8</v>
          </cell>
          <cell r="D225">
            <v>120</v>
          </cell>
          <cell r="E225">
            <v>1</v>
          </cell>
          <cell r="G225">
            <v>22.326969999999999</v>
          </cell>
          <cell r="H225">
            <v>0.64180700000000002</v>
          </cell>
          <cell r="I225">
            <v>8.2695150000000002</v>
          </cell>
          <cell r="J225">
            <v>1.13E-5</v>
          </cell>
          <cell r="K225">
            <v>2.8511999999999999E-2</v>
          </cell>
          <cell r="L225">
            <v>7.1900000000000002E-4</v>
          </cell>
          <cell r="M225">
            <v>0.14627299999999999</v>
          </cell>
        </row>
        <row r="226">
          <cell r="C226">
            <v>8</v>
          </cell>
          <cell r="D226">
            <v>120</v>
          </cell>
          <cell r="E226">
            <v>2</v>
          </cell>
          <cell r="G226">
            <v>29.564979999999998</v>
          </cell>
          <cell r="H226">
            <v>0.65096200000000004</v>
          </cell>
          <cell r="I226">
            <v>9.4199350000000006</v>
          </cell>
          <cell r="J226">
            <v>6.4899999999999997E-6</v>
          </cell>
          <cell r="K226">
            <v>2.6658000000000001E-2</v>
          </cell>
          <cell r="L226">
            <v>8.2799999999999996E-4</v>
          </cell>
          <cell r="M226">
            <v>0.12056500000000001</v>
          </cell>
        </row>
        <row r="227">
          <cell r="C227">
            <v>8</v>
          </cell>
          <cell r="D227">
            <v>120</v>
          </cell>
          <cell r="E227">
            <v>3</v>
          </cell>
          <cell r="G227">
            <v>38.569450000000003</v>
          </cell>
          <cell r="H227">
            <v>0.67069000000000001</v>
          </cell>
          <cell r="I227">
            <v>10.0717</v>
          </cell>
          <cell r="J227">
            <v>5.3900000000000001E-6</v>
          </cell>
          <cell r="K227">
            <v>2.3698E-2</v>
          </cell>
          <cell r="L227">
            <v>9.0300000000000005E-4</v>
          </cell>
          <cell r="M227">
            <v>8.863E-2</v>
          </cell>
        </row>
        <row r="228">
          <cell r="C228">
            <v>8</v>
          </cell>
          <cell r="D228">
            <v>120</v>
          </cell>
          <cell r="E228">
            <v>4</v>
          </cell>
          <cell r="G228">
            <v>34.417169999999999</v>
          </cell>
          <cell r="H228">
            <v>0.665134</v>
          </cell>
          <cell r="I228">
            <v>6.1145659999999999</v>
          </cell>
          <cell r="J228">
            <v>-2.7E-6</v>
          </cell>
          <cell r="K228">
            <v>3.7423999999999999E-2</v>
          </cell>
          <cell r="L228">
            <v>2.2829999999999999E-3</v>
          </cell>
          <cell r="M228">
            <v>0.12319099999999999</v>
          </cell>
        </row>
        <row r="229">
          <cell r="C229">
            <v>8</v>
          </cell>
          <cell r="D229">
            <v>120</v>
          </cell>
          <cell r="E229">
            <v>5</v>
          </cell>
          <cell r="G229">
            <v>37.48462</v>
          </cell>
          <cell r="H229">
            <v>0.652532</v>
          </cell>
          <cell r="I229">
            <v>6.1888629999999996</v>
          </cell>
          <cell r="J229">
            <v>2.8700000000000001E-6</v>
          </cell>
          <cell r="K229">
            <v>3.3189999999999997E-2</v>
          </cell>
          <cell r="L229">
            <v>1.918E-3</v>
          </cell>
          <cell r="M229">
            <v>8.5226999999999997E-2</v>
          </cell>
        </row>
        <row r="230">
          <cell r="C230">
            <v>8</v>
          </cell>
          <cell r="D230">
            <v>120</v>
          </cell>
          <cell r="E230">
            <v>6</v>
          </cell>
          <cell r="G230">
            <v>48.35548</v>
          </cell>
          <cell r="H230">
            <v>0.64252699999999996</v>
          </cell>
          <cell r="I230">
            <v>4.9537440000000004</v>
          </cell>
          <cell r="J230">
            <v>4.2699999999999998E-6</v>
          </cell>
          <cell r="K230">
            <v>3.8698999999999997E-2</v>
          </cell>
          <cell r="L230">
            <v>1.8159999999999999E-3</v>
          </cell>
          <cell r="M230">
            <v>9.0075000000000002E-2</v>
          </cell>
        </row>
        <row r="231">
          <cell r="C231">
            <v>8</v>
          </cell>
          <cell r="D231">
            <v>120</v>
          </cell>
          <cell r="E231">
            <v>7</v>
          </cell>
          <cell r="G231">
            <v>55.832819999999998</v>
          </cell>
          <cell r="H231">
            <v>0.56672699999999998</v>
          </cell>
          <cell r="I231">
            <v>7.3913640000000003</v>
          </cell>
          <cell r="J231">
            <v>5.2399999999999998E-6</v>
          </cell>
          <cell r="K231">
            <v>3.3408E-2</v>
          </cell>
          <cell r="L231">
            <v>1.7160000000000001E-3</v>
          </cell>
          <cell r="M231">
            <v>6.2659000000000006E-2</v>
          </cell>
        </row>
        <row r="232">
          <cell r="C232">
            <v>8</v>
          </cell>
          <cell r="D232">
            <v>120</v>
          </cell>
          <cell r="E232">
            <v>8</v>
          </cell>
          <cell r="G232">
            <v>87.604200000000006</v>
          </cell>
          <cell r="H232">
            <v>0.32432899999999998</v>
          </cell>
          <cell r="I232">
            <v>7.7428169999999996</v>
          </cell>
          <cell r="J232">
            <v>9.3399999999999997E-7</v>
          </cell>
          <cell r="K232">
            <v>5.7891999999999999E-2</v>
          </cell>
          <cell r="L232">
            <v>3.86E-4</v>
          </cell>
          <cell r="M232">
            <v>4.5266000000000001E-2</v>
          </cell>
        </row>
        <row r="233">
          <cell r="C233">
            <v>8</v>
          </cell>
          <cell r="D233">
            <v>120</v>
          </cell>
          <cell r="E233">
            <v>9</v>
          </cell>
          <cell r="G233">
            <v>131.5805</v>
          </cell>
          <cell r="H233">
            <v>0.51386500000000002</v>
          </cell>
          <cell r="I233">
            <v>5.3386440000000004</v>
          </cell>
          <cell r="J233">
            <v>-1.9000000000000001E-5</v>
          </cell>
          <cell r="K233">
            <v>5.2177000000000001E-2</v>
          </cell>
          <cell r="L233">
            <v>7.18E-4</v>
          </cell>
          <cell r="M233">
            <v>2.6959E-2</v>
          </cell>
        </row>
        <row r="234">
          <cell r="C234">
            <v>8</v>
          </cell>
          <cell r="D234">
            <v>120</v>
          </cell>
          <cell r="E234">
            <v>10</v>
          </cell>
          <cell r="G234">
            <v>116.7518</v>
          </cell>
          <cell r="H234">
            <v>0.28950100000000001</v>
          </cell>
          <cell r="I234">
            <v>7.6022080000000001</v>
          </cell>
          <cell r="J234">
            <v>1.77E-6</v>
          </cell>
          <cell r="K234">
            <v>7.2561E-2</v>
          </cell>
          <cell r="L234">
            <v>-1.7000000000000001E-4</v>
          </cell>
          <cell r="M234">
            <v>3.5395000000000003E-2</v>
          </cell>
        </row>
        <row r="235">
          <cell r="C235">
            <v>8</v>
          </cell>
          <cell r="D235">
            <v>120</v>
          </cell>
          <cell r="E235">
            <v>11</v>
          </cell>
          <cell r="G235">
            <v>129.0754</v>
          </cell>
          <cell r="H235">
            <v>0.29081000000000001</v>
          </cell>
          <cell r="I235">
            <v>7.0737290000000002</v>
          </cell>
          <cell r="J235">
            <v>5.9000000000000003E-6</v>
          </cell>
          <cell r="K235">
            <v>7.0458000000000007E-2</v>
          </cell>
          <cell r="L235">
            <v>-1E-4</v>
          </cell>
          <cell r="M235">
            <v>3.0501E-2</v>
          </cell>
        </row>
        <row r="236">
          <cell r="C236">
            <v>8</v>
          </cell>
          <cell r="D236">
            <v>120</v>
          </cell>
          <cell r="E236">
            <v>12</v>
          </cell>
          <cell r="G236">
            <v>142.76439999999999</v>
          </cell>
          <cell r="H236">
            <v>0.281918</v>
          </cell>
          <cell r="I236">
            <v>6.629753</v>
          </cell>
          <cell r="J236">
            <v>5.4099999999999999E-6</v>
          </cell>
          <cell r="K236">
            <v>6.9766999999999996E-2</v>
          </cell>
          <cell r="L236">
            <v>-1.2999999999999999E-4</v>
          </cell>
          <cell r="M236">
            <v>2.7789000000000001E-2</v>
          </cell>
        </row>
        <row r="237">
          <cell r="C237">
            <v>8</v>
          </cell>
          <cell r="D237">
            <v>120</v>
          </cell>
          <cell r="E237">
            <v>13</v>
          </cell>
          <cell r="G237">
            <v>161.39330000000001</v>
          </cell>
          <cell r="H237">
            <v>0.22509599999999999</v>
          </cell>
          <cell r="I237">
            <v>6.1840619999999999</v>
          </cell>
          <cell r="J237">
            <v>1.34E-5</v>
          </cell>
          <cell r="K237">
            <v>6.3436999999999993E-2</v>
          </cell>
          <cell r="L237">
            <v>-3.6999999999999999E-4</v>
          </cell>
          <cell r="M237">
            <v>2.4627E-2</v>
          </cell>
        </row>
        <row r="238">
          <cell r="C238">
            <v>8</v>
          </cell>
          <cell r="D238">
            <v>120</v>
          </cell>
          <cell r="E238">
            <v>14</v>
          </cell>
          <cell r="G238">
            <v>182.5335</v>
          </cell>
          <cell r="H238">
            <v>0.21868699999999999</v>
          </cell>
          <cell r="I238">
            <v>6.1578419999999996</v>
          </cell>
          <cell r="J238">
            <v>8.8200000000000003E-6</v>
          </cell>
          <cell r="K238">
            <v>6.7991999999999997E-2</v>
          </cell>
          <cell r="L238">
            <v>-2.3000000000000001E-4</v>
          </cell>
          <cell r="M238">
            <v>2.1600000000000001E-2</v>
          </cell>
        </row>
        <row r="239">
          <cell r="C239">
            <v>8</v>
          </cell>
          <cell r="D239">
            <v>120</v>
          </cell>
          <cell r="E239">
            <v>15</v>
          </cell>
          <cell r="G239">
            <v>178.79060000000001</v>
          </cell>
          <cell r="H239">
            <v>0.21703600000000001</v>
          </cell>
          <cell r="I239">
            <v>6.1469290000000001</v>
          </cell>
          <cell r="J239">
            <v>1.13E-5</v>
          </cell>
          <cell r="K239">
            <v>6.6578999999999999E-2</v>
          </cell>
          <cell r="L239">
            <v>-2.5999999999999998E-4</v>
          </cell>
          <cell r="M239">
            <v>2.2525E-2</v>
          </cell>
        </row>
        <row r="240">
          <cell r="C240">
            <v>8</v>
          </cell>
          <cell r="D240">
            <v>120</v>
          </cell>
          <cell r="E240">
            <v>16</v>
          </cell>
          <cell r="G240">
            <v>242.96029999999999</v>
          </cell>
          <cell r="H240">
            <v>0.16098899999999999</v>
          </cell>
          <cell r="I240">
            <v>6.0301280000000004</v>
          </cell>
          <cell r="J240">
            <v>1.9599999999999999E-5</v>
          </cell>
          <cell r="K240">
            <v>6.5523999999999999E-2</v>
          </cell>
          <cell r="L240">
            <v>-2.9E-4</v>
          </cell>
          <cell r="M240">
            <v>1.6369000000000002E-2</v>
          </cell>
        </row>
        <row r="241">
          <cell r="C241">
            <v>8</v>
          </cell>
          <cell r="D241">
            <v>120</v>
          </cell>
          <cell r="E241">
            <v>17</v>
          </cell>
          <cell r="G241">
            <v>279.91399999999999</v>
          </cell>
          <cell r="H241">
            <v>0.18973100000000001</v>
          </cell>
          <cell r="I241">
            <v>6.1808009999999998</v>
          </cell>
          <cell r="J241">
            <v>1.7799999999999999E-5</v>
          </cell>
          <cell r="K241">
            <v>6.6279000000000005E-2</v>
          </cell>
          <cell r="L241">
            <v>-1.1E-4</v>
          </cell>
          <cell r="M241">
            <v>1.3946999999999999E-2</v>
          </cell>
        </row>
        <row r="242">
          <cell r="C242">
            <v>8</v>
          </cell>
          <cell r="D242">
            <v>120</v>
          </cell>
          <cell r="E242">
            <v>18</v>
          </cell>
          <cell r="G242">
            <v>292.03579999999999</v>
          </cell>
          <cell r="H242">
            <v>9.1031000000000001E-2</v>
          </cell>
          <cell r="I242">
            <v>5.9934000000000003</v>
          </cell>
          <cell r="J242">
            <v>4.7800000000000003E-5</v>
          </cell>
          <cell r="K242">
            <v>6.2755000000000005E-2</v>
          </cell>
          <cell r="L242">
            <v>-3.6000000000000002E-4</v>
          </cell>
          <cell r="M242">
            <v>1.3653999999999999E-2</v>
          </cell>
        </row>
        <row r="243">
          <cell r="C243">
            <v>8</v>
          </cell>
          <cell r="D243">
            <v>120</v>
          </cell>
          <cell r="E243">
            <v>19</v>
          </cell>
          <cell r="G243">
            <v>335.31360000000001</v>
          </cell>
          <cell r="H243">
            <v>5.5492E-2</v>
          </cell>
          <cell r="I243">
            <v>6.0779290000000001</v>
          </cell>
          <cell r="J243">
            <v>7.0300000000000001E-5</v>
          </cell>
          <cell r="K243">
            <v>6.2448999999999998E-2</v>
          </cell>
          <cell r="L243">
            <v>-3.5E-4</v>
          </cell>
          <cell r="M243">
            <v>1.2142E-2</v>
          </cell>
        </row>
        <row r="244">
          <cell r="C244">
            <v>8</v>
          </cell>
          <cell r="D244">
            <v>120</v>
          </cell>
          <cell r="E244">
            <v>20</v>
          </cell>
          <cell r="G244">
            <v>348.03809999999999</v>
          </cell>
          <cell r="H244">
            <v>4.2062000000000002E-2</v>
          </cell>
          <cell r="I244">
            <v>5.8057910000000001</v>
          </cell>
          <cell r="J244">
            <v>7.3300000000000006E-5</v>
          </cell>
          <cell r="K244">
            <v>6.0936999999999998E-2</v>
          </cell>
          <cell r="L244">
            <v>-3.8999999999999999E-4</v>
          </cell>
          <cell r="M244">
            <v>1.1818E-2</v>
          </cell>
        </row>
        <row r="246">
          <cell r="C246" t="str">
            <v>Gradient</v>
          </cell>
          <cell r="D246" t="str">
            <v>Curvature</v>
          </cell>
          <cell r="G246" t="str">
            <v>Base VOC</v>
          </cell>
          <cell r="H246" t="str">
            <v>K1</v>
          </cell>
          <cell r="I246" t="str">
            <v>K2</v>
          </cell>
          <cell r="J246" t="str">
            <v>K3</v>
          </cell>
          <cell r="K246" t="str">
            <v>K4</v>
          </cell>
          <cell r="L246" t="str">
            <v>K5</v>
          </cell>
          <cell r="M246" t="str">
            <v>K6</v>
          </cell>
        </row>
        <row r="247">
          <cell r="C247">
            <v>8</v>
          </cell>
          <cell r="D247">
            <v>300</v>
          </cell>
          <cell r="E247">
            <v>1</v>
          </cell>
          <cell r="G247">
            <v>22.381430000000002</v>
          </cell>
          <cell r="H247">
            <v>0.64191900000000002</v>
          </cell>
          <cell r="I247">
            <v>7.8799130000000002</v>
          </cell>
          <cell r="J247">
            <v>9.4399999999999994E-6</v>
          </cell>
          <cell r="K247">
            <v>2.9429E-2</v>
          </cell>
          <cell r="L247">
            <v>6.3500000000000004E-4</v>
          </cell>
          <cell r="M247">
            <v>0.156696</v>
          </cell>
        </row>
        <row r="248">
          <cell r="C248">
            <v>8</v>
          </cell>
          <cell r="D248">
            <v>300</v>
          </cell>
          <cell r="E248">
            <v>2</v>
          </cell>
          <cell r="G248">
            <v>29.69182</v>
          </cell>
          <cell r="H248">
            <v>0.64886100000000002</v>
          </cell>
          <cell r="I248">
            <v>9.0018019999999996</v>
          </cell>
          <cell r="J248">
            <v>4.5600000000000004E-6</v>
          </cell>
          <cell r="K248">
            <v>2.7539000000000001E-2</v>
          </cell>
          <cell r="L248">
            <v>7.4200000000000004E-4</v>
          </cell>
          <cell r="M248">
            <v>0.13019900000000001</v>
          </cell>
        </row>
        <row r="249">
          <cell r="C249">
            <v>8</v>
          </cell>
          <cell r="D249">
            <v>300</v>
          </cell>
          <cell r="E249">
            <v>3</v>
          </cell>
          <cell r="G249">
            <v>38.819200000000002</v>
          </cell>
          <cell r="H249">
            <v>0.67069699999999999</v>
          </cell>
          <cell r="I249">
            <v>9.6085630000000002</v>
          </cell>
          <cell r="J249">
            <v>3.45E-6</v>
          </cell>
          <cell r="K249">
            <v>2.4681000000000002E-2</v>
          </cell>
          <cell r="L249">
            <v>8.03E-4</v>
          </cell>
          <cell r="M249">
            <v>9.4645999999999994E-2</v>
          </cell>
        </row>
        <row r="250">
          <cell r="C250">
            <v>8</v>
          </cell>
          <cell r="D250">
            <v>300</v>
          </cell>
          <cell r="E250">
            <v>4</v>
          </cell>
          <cell r="G250">
            <v>34.812809999999999</v>
          </cell>
          <cell r="H250">
            <v>0.65152299999999996</v>
          </cell>
          <cell r="I250">
            <v>6.0343960000000001</v>
          </cell>
          <cell r="J250">
            <v>-1.7999999999999999E-6</v>
          </cell>
          <cell r="K250">
            <v>3.6948000000000002E-2</v>
          </cell>
          <cell r="L250">
            <v>2.2550000000000001E-3</v>
          </cell>
          <cell r="M250">
            <v>0.12506999999999999</v>
          </cell>
        </row>
        <row r="251">
          <cell r="C251">
            <v>8</v>
          </cell>
          <cell r="D251">
            <v>300</v>
          </cell>
          <cell r="E251">
            <v>5</v>
          </cell>
          <cell r="G251">
            <v>37.733429999999998</v>
          </cell>
          <cell r="H251">
            <v>0.638046</v>
          </cell>
          <cell r="I251">
            <v>6.0795659999999998</v>
          </cell>
          <cell r="J251">
            <v>3.8399999999999997E-6</v>
          </cell>
          <cell r="K251">
            <v>3.3271000000000002E-2</v>
          </cell>
          <cell r="L251">
            <v>1.8730000000000001E-3</v>
          </cell>
          <cell r="M251">
            <v>8.9452000000000004E-2</v>
          </cell>
        </row>
        <row r="252">
          <cell r="C252">
            <v>8</v>
          </cell>
          <cell r="D252">
            <v>300</v>
          </cell>
          <cell r="E252">
            <v>6</v>
          </cell>
          <cell r="G252">
            <v>48.441580000000002</v>
          </cell>
          <cell r="H252">
            <v>0.65314499999999998</v>
          </cell>
          <cell r="I252">
            <v>4.5972369999999998</v>
          </cell>
          <cell r="J252">
            <v>2.1100000000000001E-6</v>
          </cell>
          <cell r="K252">
            <v>3.8741999999999999E-2</v>
          </cell>
          <cell r="L252">
            <v>1.7819999999999999E-3</v>
          </cell>
          <cell r="M252">
            <v>9.1215000000000004E-2</v>
          </cell>
        </row>
        <row r="253">
          <cell r="C253">
            <v>8</v>
          </cell>
          <cell r="D253">
            <v>300</v>
          </cell>
          <cell r="E253">
            <v>7</v>
          </cell>
          <cell r="G253">
            <v>56.276310000000002</v>
          </cell>
          <cell r="H253">
            <v>0.57908000000000004</v>
          </cell>
          <cell r="I253">
            <v>6.9305050000000001</v>
          </cell>
          <cell r="J253">
            <v>3.5300000000000001E-6</v>
          </cell>
          <cell r="K253">
            <v>3.3251999999999997E-2</v>
          </cell>
          <cell r="L253">
            <v>1.6670000000000001E-3</v>
          </cell>
          <cell r="M253">
            <v>6.2272000000000001E-2</v>
          </cell>
        </row>
        <row r="254">
          <cell r="C254">
            <v>8</v>
          </cell>
          <cell r="D254">
            <v>300</v>
          </cell>
          <cell r="E254">
            <v>8</v>
          </cell>
          <cell r="G254">
            <v>89.505939999999995</v>
          </cell>
          <cell r="H254">
            <v>0.31260700000000002</v>
          </cell>
          <cell r="I254">
            <v>7.4867629999999998</v>
          </cell>
          <cell r="J254">
            <v>5.2399999999999998E-6</v>
          </cell>
          <cell r="K254">
            <v>5.6257000000000001E-2</v>
          </cell>
          <cell r="L254">
            <v>3.6000000000000002E-4</v>
          </cell>
          <cell r="M254">
            <v>4.4756999999999998E-2</v>
          </cell>
        </row>
        <row r="255">
          <cell r="C255">
            <v>8</v>
          </cell>
          <cell r="D255">
            <v>300</v>
          </cell>
          <cell r="E255">
            <v>9</v>
          </cell>
          <cell r="G255">
            <v>133.60749999999999</v>
          </cell>
          <cell r="H255">
            <v>0.50399300000000002</v>
          </cell>
          <cell r="I255">
            <v>5.2184359999999996</v>
          </cell>
          <cell r="J255">
            <v>-1.8E-5</v>
          </cell>
          <cell r="K255">
            <v>5.1394000000000002E-2</v>
          </cell>
          <cell r="L255">
            <v>6.9999999999999999E-4</v>
          </cell>
          <cell r="M255">
            <v>2.6738999999999999E-2</v>
          </cell>
        </row>
        <row r="256">
          <cell r="C256">
            <v>8</v>
          </cell>
          <cell r="D256">
            <v>300</v>
          </cell>
          <cell r="E256">
            <v>10</v>
          </cell>
          <cell r="G256">
            <v>119.5508</v>
          </cell>
          <cell r="H256">
            <v>0.29774800000000001</v>
          </cell>
          <cell r="I256">
            <v>6.8702300000000003</v>
          </cell>
          <cell r="J256">
            <v>2.1299999999999999E-6</v>
          </cell>
          <cell r="K256">
            <v>7.0532999999999998E-2</v>
          </cell>
          <cell r="L256">
            <v>-2.0000000000000001E-4</v>
          </cell>
          <cell r="M256">
            <v>3.5064999999999999E-2</v>
          </cell>
        </row>
        <row r="257">
          <cell r="C257">
            <v>8</v>
          </cell>
          <cell r="D257">
            <v>300</v>
          </cell>
          <cell r="E257">
            <v>11</v>
          </cell>
          <cell r="G257">
            <v>132.0805</v>
          </cell>
          <cell r="H257">
            <v>0.29038900000000001</v>
          </cell>
          <cell r="I257">
            <v>6.5858230000000004</v>
          </cell>
          <cell r="J257">
            <v>8.6000000000000007E-6</v>
          </cell>
          <cell r="K257">
            <v>6.8486000000000005E-2</v>
          </cell>
          <cell r="L257">
            <v>-1.2E-4</v>
          </cell>
          <cell r="M257">
            <v>3.0096000000000001E-2</v>
          </cell>
        </row>
        <row r="258">
          <cell r="C258">
            <v>8</v>
          </cell>
          <cell r="D258">
            <v>300</v>
          </cell>
          <cell r="E258">
            <v>12</v>
          </cell>
          <cell r="G258">
            <v>145.97800000000001</v>
          </cell>
          <cell r="H258">
            <v>0.27889599999999998</v>
          </cell>
          <cell r="I258">
            <v>6.2276530000000001</v>
          </cell>
          <cell r="J258">
            <v>8.6799999999999999E-6</v>
          </cell>
          <cell r="K258">
            <v>6.7863999999999994E-2</v>
          </cell>
          <cell r="L258">
            <v>-1.4999999999999999E-4</v>
          </cell>
          <cell r="M258">
            <v>2.7418000000000001E-2</v>
          </cell>
        </row>
        <row r="259">
          <cell r="C259">
            <v>8</v>
          </cell>
          <cell r="D259">
            <v>300</v>
          </cell>
          <cell r="E259">
            <v>13</v>
          </cell>
          <cell r="G259">
            <v>164.4562</v>
          </cell>
          <cell r="H259">
            <v>0.22289700000000001</v>
          </cell>
          <cell r="I259">
            <v>5.8240350000000003</v>
          </cell>
          <cell r="J259">
            <v>1.73E-5</v>
          </cell>
          <cell r="K259">
            <v>6.1913000000000003E-2</v>
          </cell>
          <cell r="L259">
            <v>-3.8000000000000002E-4</v>
          </cell>
          <cell r="M259">
            <v>2.4372000000000001E-2</v>
          </cell>
        </row>
        <row r="260">
          <cell r="C260">
            <v>8</v>
          </cell>
          <cell r="D260">
            <v>300</v>
          </cell>
          <cell r="E260">
            <v>14</v>
          </cell>
          <cell r="G260">
            <v>185.95480000000001</v>
          </cell>
          <cell r="H260">
            <v>0.21882399999999999</v>
          </cell>
          <cell r="I260">
            <v>5.77149</v>
          </cell>
          <cell r="J260">
            <v>1.1600000000000001E-5</v>
          </cell>
          <cell r="K260">
            <v>6.6460000000000005E-2</v>
          </cell>
          <cell r="L260">
            <v>-2.5000000000000001E-4</v>
          </cell>
          <cell r="M260">
            <v>2.1377E-2</v>
          </cell>
        </row>
        <row r="261">
          <cell r="C261">
            <v>8</v>
          </cell>
          <cell r="D261">
            <v>300</v>
          </cell>
          <cell r="E261">
            <v>15</v>
          </cell>
          <cell r="G261">
            <v>182.22839999999999</v>
          </cell>
          <cell r="H261">
            <v>0.21620900000000001</v>
          </cell>
          <cell r="I261">
            <v>5.770886</v>
          </cell>
          <cell r="J261">
            <v>1.47E-5</v>
          </cell>
          <cell r="K261">
            <v>6.5007999999999996E-2</v>
          </cell>
          <cell r="L261">
            <v>-2.7E-4</v>
          </cell>
          <cell r="M261">
            <v>2.2275E-2</v>
          </cell>
        </row>
        <row r="262">
          <cell r="C262">
            <v>8</v>
          </cell>
          <cell r="D262">
            <v>300</v>
          </cell>
          <cell r="E262">
            <v>16</v>
          </cell>
          <cell r="G262">
            <v>246.70580000000001</v>
          </cell>
          <cell r="H262">
            <v>0.159216</v>
          </cell>
          <cell r="I262">
            <v>5.7184270000000001</v>
          </cell>
          <cell r="J262">
            <v>2.3600000000000001E-5</v>
          </cell>
          <cell r="K262">
            <v>6.429E-2</v>
          </cell>
          <cell r="L262">
            <v>-2.9E-4</v>
          </cell>
          <cell r="M262">
            <v>1.6272999999999999E-2</v>
          </cell>
        </row>
        <row r="263">
          <cell r="C263">
            <v>8</v>
          </cell>
          <cell r="D263">
            <v>300</v>
          </cell>
          <cell r="E263">
            <v>17</v>
          </cell>
          <cell r="G263">
            <v>284.21440000000001</v>
          </cell>
          <cell r="H263">
            <v>0.18754999999999999</v>
          </cell>
          <cell r="I263">
            <v>5.8681729999999996</v>
          </cell>
          <cell r="J263">
            <v>2.16E-5</v>
          </cell>
          <cell r="K263">
            <v>6.5061999999999995E-2</v>
          </cell>
          <cell r="L263">
            <v>-1.2E-4</v>
          </cell>
          <cell r="M263">
            <v>1.3882E-2</v>
          </cell>
        </row>
        <row r="264">
          <cell r="C264">
            <v>8</v>
          </cell>
          <cell r="D264">
            <v>300</v>
          </cell>
          <cell r="E264">
            <v>18</v>
          </cell>
          <cell r="G264">
            <v>295.88</v>
          </cell>
          <cell r="H264">
            <v>8.5138000000000005E-2</v>
          </cell>
          <cell r="I264">
            <v>5.7668140000000001</v>
          </cell>
          <cell r="J264">
            <v>5.5800000000000001E-5</v>
          </cell>
          <cell r="K264">
            <v>6.1711000000000002E-2</v>
          </cell>
          <cell r="L264">
            <v>-3.6000000000000002E-4</v>
          </cell>
          <cell r="M264">
            <v>1.3615E-2</v>
          </cell>
        </row>
        <row r="265">
          <cell r="C265">
            <v>8</v>
          </cell>
          <cell r="D265">
            <v>300</v>
          </cell>
          <cell r="E265">
            <v>19</v>
          </cell>
          <cell r="G265">
            <v>339.53359999999998</v>
          </cell>
          <cell r="H265">
            <v>4.8769E-2</v>
          </cell>
          <cell r="I265">
            <v>5.8613350000000004</v>
          </cell>
          <cell r="J265">
            <v>8.0500000000000005E-5</v>
          </cell>
          <cell r="K265">
            <v>6.1447000000000002E-2</v>
          </cell>
          <cell r="L265">
            <v>-3.6000000000000002E-4</v>
          </cell>
          <cell r="M265">
            <v>1.2121E-2</v>
          </cell>
        </row>
        <row r="266">
          <cell r="C266">
            <v>8</v>
          </cell>
          <cell r="D266">
            <v>300</v>
          </cell>
          <cell r="E266">
            <v>20</v>
          </cell>
          <cell r="G266">
            <v>352.19189999999998</v>
          </cell>
          <cell r="H266">
            <v>3.5375999999999998E-2</v>
          </cell>
          <cell r="I266">
            <v>5.601985</v>
          </cell>
          <cell r="J266">
            <v>8.3800000000000004E-5</v>
          </cell>
          <cell r="K266">
            <v>6.0003000000000001E-2</v>
          </cell>
          <cell r="L266">
            <v>-3.8999999999999999E-4</v>
          </cell>
          <cell r="M266">
            <v>1.1802E-2</v>
          </cell>
        </row>
        <row r="268">
          <cell r="C268" t="str">
            <v>Gradient</v>
          </cell>
          <cell r="D268" t="str">
            <v>Curvature</v>
          </cell>
          <cell r="G268" t="str">
            <v>Base VOC</v>
          </cell>
          <cell r="H268" t="str">
            <v>K1</v>
          </cell>
          <cell r="I268" t="str">
            <v>K2</v>
          </cell>
          <cell r="J268" t="str">
            <v>K3</v>
          </cell>
          <cell r="K268" t="str">
            <v>K4</v>
          </cell>
          <cell r="L268" t="str">
            <v>K5</v>
          </cell>
          <cell r="M268" t="str">
            <v>K6</v>
          </cell>
        </row>
        <row r="269">
          <cell r="C269">
            <v>10</v>
          </cell>
          <cell r="D269">
            <v>20</v>
          </cell>
          <cell r="E269">
            <v>1</v>
          </cell>
          <cell r="G269">
            <v>22.816269999999999</v>
          </cell>
          <cell r="H269">
            <v>0.62731899999999996</v>
          </cell>
          <cell r="I269">
            <v>7.6433410000000004</v>
          </cell>
          <cell r="J269">
            <v>6.9199999999999998E-6</v>
          </cell>
          <cell r="K269">
            <v>2.8055E-2</v>
          </cell>
          <cell r="L269">
            <v>7.0500000000000001E-4</v>
          </cell>
          <cell r="M269">
            <v>0.20588999999999999</v>
          </cell>
        </row>
        <row r="270">
          <cell r="C270">
            <v>10</v>
          </cell>
          <cell r="D270">
            <v>20</v>
          </cell>
          <cell r="E270">
            <v>2</v>
          </cell>
          <cell r="G270">
            <v>30.20063</v>
          </cell>
          <cell r="H270">
            <v>0.64485099999999995</v>
          </cell>
          <cell r="I270">
            <v>8.7197750000000003</v>
          </cell>
          <cell r="J270">
            <v>2.43E-6</v>
          </cell>
          <cell r="K270">
            <v>2.6478000000000002E-2</v>
          </cell>
          <cell r="L270">
            <v>7.94E-4</v>
          </cell>
          <cell r="M270">
            <v>0.163829</v>
          </cell>
        </row>
        <row r="271">
          <cell r="C271">
            <v>10</v>
          </cell>
          <cell r="D271">
            <v>20</v>
          </cell>
          <cell r="E271">
            <v>3</v>
          </cell>
          <cell r="G271">
            <v>39.24362</v>
          </cell>
          <cell r="H271">
            <v>0.66081800000000002</v>
          </cell>
          <cell r="I271">
            <v>9.4731210000000008</v>
          </cell>
          <cell r="J271">
            <v>1.8199999999999999E-6</v>
          </cell>
          <cell r="K271">
            <v>2.3633000000000001E-2</v>
          </cell>
          <cell r="L271">
            <v>8.7100000000000003E-4</v>
          </cell>
          <cell r="M271">
            <v>0.12648799999999999</v>
          </cell>
        </row>
        <row r="272">
          <cell r="C272">
            <v>10</v>
          </cell>
          <cell r="D272">
            <v>20</v>
          </cell>
          <cell r="E272">
            <v>4</v>
          </cell>
          <cell r="G272">
            <v>35.578310000000002</v>
          </cell>
          <cell r="H272">
            <v>0.66538200000000003</v>
          </cell>
          <cell r="I272">
            <v>5.6051250000000001</v>
          </cell>
          <cell r="J272">
            <v>-6.9999999999999999E-6</v>
          </cell>
          <cell r="K272">
            <v>3.6163000000000001E-2</v>
          </cell>
          <cell r="L272">
            <v>2.225E-3</v>
          </cell>
          <cell r="M272">
            <v>0.15031800000000001</v>
          </cell>
        </row>
        <row r="273">
          <cell r="C273">
            <v>10</v>
          </cell>
          <cell r="D273">
            <v>20</v>
          </cell>
          <cell r="E273">
            <v>5</v>
          </cell>
          <cell r="G273">
            <v>38.804040000000001</v>
          </cell>
          <cell r="H273">
            <v>0.64807899999999996</v>
          </cell>
          <cell r="I273">
            <v>5.5488999999999997</v>
          </cell>
          <cell r="J273">
            <v>-1.7E-6</v>
          </cell>
          <cell r="K273">
            <v>3.2353E-2</v>
          </cell>
          <cell r="L273">
            <v>1.8450000000000001E-3</v>
          </cell>
          <cell r="M273">
            <v>0.109026</v>
          </cell>
        </row>
        <row r="274">
          <cell r="C274">
            <v>10</v>
          </cell>
          <cell r="D274">
            <v>20</v>
          </cell>
          <cell r="E274">
            <v>6</v>
          </cell>
          <cell r="G274">
            <v>50.113700000000001</v>
          </cell>
          <cell r="H274">
            <v>0.62095100000000003</v>
          </cell>
          <cell r="I274">
            <v>4.9466380000000001</v>
          </cell>
          <cell r="J274">
            <v>-5.3000000000000001E-7</v>
          </cell>
          <cell r="K274">
            <v>3.8724000000000001E-2</v>
          </cell>
          <cell r="L274">
            <v>1.7260000000000001E-3</v>
          </cell>
          <cell r="M274">
            <v>0.115411</v>
          </cell>
        </row>
        <row r="275">
          <cell r="C275">
            <v>10</v>
          </cell>
          <cell r="D275">
            <v>20</v>
          </cell>
          <cell r="E275">
            <v>7</v>
          </cell>
          <cell r="G275">
            <v>57.996319999999997</v>
          </cell>
          <cell r="H275">
            <v>0.53881500000000004</v>
          </cell>
          <cell r="I275">
            <v>7.2200769999999999</v>
          </cell>
          <cell r="J275">
            <v>3.67E-6</v>
          </cell>
          <cell r="K275">
            <v>3.2787999999999998E-2</v>
          </cell>
          <cell r="L275">
            <v>1.639E-3</v>
          </cell>
          <cell r="M275">
            <v>7.7110999999999999E-2</v>
          </cell>
        </row>
        <row r="276">
          <cell r="C276">
            <v>10</v>
          </cell>
          <cell r="D276">
            <v>20</v>
          </cell>
          <cell r="E276">
            <v>8</v>
          </cell>
          <cell r="G276">
            <v>98.675560000000004</v>
          </cell>
          <cell r="H276">
            <v>0.29145900000000002</v>
          </cell>
          <cell r="I276">
            <v>7.4818910000000001</v>
          </cell>
          <cell r="J276">
            <v>-2.7999999999999999E-6</v>
          </cell>
          <cell r="K276">
            <v>5.1638000000000003E-2</v>
          </cell>
          <cell r="L276">
            <v>3.57E-4</v>
          </cell>
          <cell r="M276">
            <v>5.1733000000000001E-2</v>
          </cell>
        </row>
        <row r="277">
          <cell r="C277">
            <v>10</v>
          </cell>
          <cell r="D277">
            <v>20</v>
          </cell>
          <cell r="E277">
            <v>9</v>
          </cell>
          <cell r="G277">
            <v>144.91630000000001</v>
          </cell>
          <cell r="H277">
            <v>0.48770400000000003</v>
          </cell>
          <cell r="I277">
            <v>4.6786009999999996</v>
          </cell>
          <cell r="J277">
            <v>-2.6999999999999999E-5</v>
          </cell>
          <cell r="K277">
            <v>4.8637E-2</v>
          </cell>
          <cell r="L277">
            <v>5.9800000000000001E-4</v>
          </cell>
          <cell r="M277">
            <v>3.1136E-2</v>
          </cell>
        </row>
        <row r="278">
          <cell r="C278">
            <v>10</v>
          </cell>
          <cell r="D278">
            <v>20</v>
          </cell>
          <cell r="E278">
            <v>10</v>
          </cell>
          <cell r="G278">
            <v>128.04429999999999</v>
          </cell>
          <cell r="H278">
            <v>0.171373</v>
          </cell>
          <cell r="I278">
            <v>8.8070710000000005</v>
          </cell>
          <cell r="J278">
            <v>1.0200000000000001E-5</v>
          </cell>
          <cell r="K278">
            <v>7.4861999999999998E-2</v>
          </cell>
          <cell r="L278">
            <v>-5.8E-4</v>
          </cell>
          <cell r="M278">
            <v>4.2077000000000003E-2</v>
          </cell>
        </row>
        <row r="279">
          <cell r="C279">
            <v>10</v>
          </cell>
          <cell r="D279">
            <v>20</v>
          </cell>
          <cell r="E279">
            <v>11</v>
          </cell>
          <cell r="G279">
            <v>141.19059999999999</v>
          </cell>
          <cell r="H279">
            <v>0.20946999999999999</v>
          </cell>
          <cell r="I279">
            <v>7.6360900000000003</v>
          </cell>
          <cell r="J279">
            <v>6.6000000000000003E-6</v>
          </cell>
          <cell r="K279">
            <v>7.1932999999999997E-2</v>
          </cell>
          <cell r="L279">
            <v>-4.6000000000000001E-4</v>
          </cell>
          <cell r="M279">
            <v>3.6247000000000001E-2</v>
          </cell>
        </row>
        <row r="280">
          <cell r="C280">
            <v>10</v>
          </cell>
          <cell r="D280">
            <v>20</v>
          </cell>
          <cell r="E280">
            <v>12</v>
          </cell>
          <cell r="G280">
            <v>157.23480000000001</v>
          </cell>
          <cell r="H280">
            <v>0.208761</v>
          </cell>
          <cell r="I280">
            <v>7.0294860000000003</v>
          </cell>
          <cell r="J280">
            <v>4.8500000000000002E-6</v>
          </cell>
          <cell r="K280">
            <v>7.0434999999999998E-2</v>
          </cell>
          <cell r="L280">
            <v>-4.6000000000000001E-4</v>
          </cell>
          <cell r="M280">
            <v>3.2804E-2</v>
          </cell>
        </row>
        <row r="281">
          <cell r="C281">
            <v>10</v>
          </cell>
          <cell r="D281">
            <v>20</v>
          </cell>
          <cell r="E281">
            <v>13</v>
          </cell>
          <cell r="G281">
            <v>181.24520000000001</v>
          </cell>
          <cell r="H281">
            <v>0.109501</v>
          </cell>
          <cell r="I281">
            <v>6.8238510000000003</v>
          </cell>
          <cell r="J281">
            <v>2.3799999999999999E-5</v>
          </cell>
          <cell r="K281">
            <v>6.4107999999999998E-2</v>
          </cell>
          <cell r="L281">
            <v>-6.9999999999999999E-4</v>
          </cell>
          <cell r="M281">
            <v>2.8923999999999998E-2</v>
          </cell>
        </row>
        <row r="282">
          <cell r="C282">
            <v>10</v>
          </cell>
          <cell r="D282">
            <v>20</v>
          </cell>
          <cell r="E282">
            <v>14</v>
          </cell>
          <cell r="G282">
            <v>206.28899999999999</v>
          </cell>
          <cell r="H282">
            <v>0.104754</v>
          </cell>
          <cell r="I282">
            <v>6.7670360000000001</v>
          </cell>
          <cell r="J282">
            <v>2.0699999999999998E-5</v>
          </cell>
          <cell r="K282">
            <v>6.6994999999999999E-2</v>
          </cell>
          <cell r="L282">
            <v>-5.1000000000000004E-4</v>
          </cell>
          <cell r="M282">
            <v>2.5187000000000001E-2</v>
          </cell>
        </row>
        <row r="283">
          <cell r="C283">
            <v>10</v>
          </cell>
          <cell r="D283">
            <v>20</v>
          </cell>
          <cell r="E283">
            <v>15</v>
          </cell>
          <cell r="G283">
            <v>201.3527</v>
          </cell>
          <cell r="H283">
            <v>0.10059899999999999</v>
          </cell>
          <cell r="I283">
            <v>6.7826919999999999</v>
          </cell>
          <cell r="J283">
            <v>2.16E-5</v>
          </cell>
          <cell r="K283">
            <v>6.6796999999999995E-2</v>
          </cell>
          <cell r="L283">
            <v>-5.6999999999999998E-4</v>
          </cell>
          <cell r="M283">
            <v>2.6432000000000001E-2</v>
          </cell>
        </row>
        <row r="284">
          <cell r="C284">
            <v>10</v>
          </cell>
          <cell r="D284">
            <v>20</v>
          </cell>
          <cell r="E284">
            <v>16</v>
          </cell>
          <cell r="G284">
            <v>280.1225</v>
          </cell>
          <cell r="H284">
            <v>4.3376999999999999E-2</v>
          </cell>
          <cell r="I284">
            <v>6.3934179999999996</v>
          </cell>
          <cell r="J284">
            <v>4.2799999999999997E-5</v>
          </cell>
          <cell r="K284">
            <v>6.3198000000000004E-2</v>
          </cell>
          <cell r="L284">
            <v>-5.2999999999999998E-4</v>
          </cell>
          <cell r="M284">
            <v>1.8866000000000001E-2</v>
          </cell>
        </row>
        <row r="285">
          <cell r="C285">
            <v>10</v>
          </cell>
          <cell r="D285">
            <v>20</v>
          </cell>
          <cell r="E285">
            <v>17</v>
          </cell>
          <cell r="G285">
            <v>321.99799999999999</v>
          </cell>
          <cell r="H285">
            <v>7.2113999999999998E-2</v>
          </cell>
          <cell r="I285">
            <v>6.5146769999999998</v>
          </cell>
          <cell r="J285">
            <v>4.5000000000000003E-5</v>
          </cell>
          <cell r="K285">
            <v>6.3405000000000003E-2</v>
          </cell>
          <cell r="L285">
            <v>-3.5E-4</v>
          </cell>
          <cell r="M285">
            <v>1.6119000000000001E-2</v>
          </cell>
        </row>
        <row r="286">
          <cell r="C286">
            <v>10</v>
          </cell>
          <cell r="D286">
            <v>20</v>
          </cell>
          <cell r="E286">
            <v>18</v>
          </cell>
          <cell r="G286">
            <v>338.05459999999999</v>
          </cell>
          <cell r="H286">
            <v>-2.639E-2</v>
          </cell>
          <cell r="I286">
            <v>6.0830739999999999</v>
          </cell>
          <cell r="J286">
            <v>8.0400000000000003E-5</v>
          </cell>
          <cell r="K286">
            <v>6.0234999999999997E-2</v>
          </cell>
          <cell r="L286">
            <v>-5.8E-4</v>
          </cell>
          <cell r="M286">
            <v>1.5826E-2</v>
          </cell>
        </row>
        <row r="287">
          <cell r="C287">
            <v>10</v>
          </cell>
          <cell r="D287">
            <v>20</v>
          </cell>
          <cell r="E287">
            <v>19</v>
          </cell>
          <cell r="G287">
            <v>387.59309999999999</v>
          </cell>
          <cell r="H287">
            <v>-6.5850000000000006E-2</v>
          </cell>
          <cell r="I287">
            <v>6.067933</v>
          </cell>
          <cell r="J287">
            <v>1.11E-4</v>
          </cell>
          <cell r="K287">
            <v>6.0247000000000002E-2</v>
          </cell>
          <cell r="L287">
            <v>-5.8E-4</v>
          </cell>
          <cell r="M287">
            <v>1.4208E-2</v>
          </cell>
        </row>
        <row r="288">
          <cell r="C288">
            <v>10</v>
          </cell>
          <cell r="D288">
            <v>20</v>
          </cell>
          <cell r="E288">
            <v>20</v>
          </cell>
          <cell r="G288">
            <v>404.59289999999999</v>
          </cell>
          <cell r="H288">
            <v>-7.8960000000000002E-2</v>
          </cell>
          <cell r="I288">
            <v>5.7707790000000001</v>
          </cell>
          <cell r="J288">
            <v>1.16E-4</v>
          </cell>
          <cell r="K288">
            <v>5.8498000000000001E-2</v>
          </cell>
          <cell r="L288">
            <v>-5.9000000000000003E-4</v>
          </cell>
          <cell r="M288">
            <v>1.3767E-2</v>
          </cell>
        </row>
        <row r="290">
          <cell r="C290" t="str">
            <v>Gradient</v>
          </cell>
          <cell r="D290" t="str">
            <v>Curvature</v>
          </cell>
          <cell r="G290" t="str">
            <v>Base VOC</v>
          </cell>
          <cell r="H290" t="str">
            <v>K1</v>
          </cell>
          <cell r="I290" t="str">
            <v>K2</v>
          </cell>
          <cell r="J290" t="str">
            <v>K3</v>
          </cell>
          <cell r="K290" t="str">
            <v>K4</v>
          </cell>
          <cell r="L290" t="str">
            <v>K5</v>
          </cell>
          <cell r="M290" t="str">
            <v>K6</v>
          </cell>
        </row>
        <row r="291">
          <cell r="C291">
            <v>10</v>
          </cell>
          <cell r="D291">
            <v>120</v>
          </cell>
          <cell r="E291">
            <v>1</v>
          </cell>
          <cell r="G291">
            <v>22.815539999999999</v>
          </cell>
          <cell r="H291">
            <v>0.62743499999999996</v>
          </cell>
          <cell r="I291">
            <v>7.4965400000000004</v>
          </cell>
          <cell r="J291">
            <v>6.1E-6</v>
          </cell>
          <cell r="K291">
            <v>2.8570999999999999E-2</v>
          </cell>
          <cell r="L291">
            <v>6.6E-4</v>
          </cell>
          <cell r="M291">
            <v>0.210537</v>
          </cell>
        </row>
        <row r="292">
          <cell r="C292">
            <v>10</v>
          </cell>
          <cell r="D292">
            <v>120</v>
          </cell>
          <cell r="E292">
            <v>2</v>
          </cell>
          <cell r="G292">
            <v>30.205079999999999</v>
          </cell>
          <cell r="H292">
            <v>0.64361900000000005</v>
          </cell>
          <cell r="I292">
            <v>8.6050989999999992</v>
          </cell>
          <cell r="J292">
            <v>1.81E-6</v>
          </cell>
          <cell r="K292">
            <v>2.6853999999999999E-2</v>
          </cell>
          <cell r="L292">
            <v>7.6099999999999996E-4</v>
          </cell>
          <cell r="M292">
            <v>0.16781099999999999</v>
          </cell>
        </row>
        <row r="293">
          <cell r="C293">
            <v>10</v>
          </cell>
          <cell r="D293">
            <v>120</v>
          </cell>
          <cell r="E293">
            <v>3</v>
          </cell>
          <cell r="G293">
            <v>39.280520000000003</v>
          </cell>
          <cell r="H293">
            <v>0.659219</v>
          </cell>
          <cell r="I293">
            <v>9.3415660000000003</v>
          </cell>
          <cell r="J293">
            <v>1.17E-6</v>
          </cell>
          <cell r="K293">
            <v>2.4045E-2</v>
          </cell>
          <cell r="L293">
            <v>8.3299999999999997E-4</v>
          </cell>
          <cell r="M293">
            <v>0.129886</v>
          </cell>
        </row>
        <row r="294">
          <cell r="C294">
            <v>10</v>
          </cell>
          <cell r="D294">
            <v>120</v>
          </cell>
          <cell r="E294">
            <v>4</v>
          </cell>
          <cell r="G294">
            <v>35.772190000000002</v>
          </cell>
          <cell r="H294">
            <v>0.65910800000000003</v>
          </cell>
          <cell r="I294">
            <v>5.5992249999999997</v>
          </cell>
          <cell r="J294">
            <v>-6.6000000000000003E-6</v>
          </cell>
          <cell r="K294">
            <v>3.5853999999999997E-2</v>
          </cell>
          <cell r="L294">
            <v>2.2190000000000001E-3</v>
          </cell>
          <cell r="M294">
            <v>0.15043000000000001</v>
          </cell>
        </row>
        <row r="295">
          <cell r="C295">
            <v>10</v>
          </cell>
          <cell r="D295">
            <v>120</v>
          </cell>
          <cell r="E295">
            <v>5</v>
          </cell>
          <cell r="G295">
            <v>38.895049999999998</v>
          </cell>
          <cell r="H295">
            <v>0.64529999999999998</v>
          </cell>
          <cell r="I295">
            <v>5.4999039999999999</v>
          </cell>
          <cell r="J295">
            <v>-1.7E-6</v>
          </cell>
          <cell r="K295">
            <v>3.2330999999999999E-2</v>
          </cell>
          <cell r="L295">
            <v>1.833E-3</v>
          </cell>
          <cell r="M295">
            <v>0.10986899999999999</v>
          </cell>
        </row>
        <row r="296">
          <cell r="C296">
            <v>10</v>
          </cell>
          <cell r="D296">
            <v>120</v>
          </cell>
          <cell r="E296">
            <v>6</v>
          </cell>
          <cell r="G296">
            <v>50.114400000000003</v>
          </cell>
          <cell r="H296">
            <v>0.62123600000000001</v>
          </cell>
          <cell r="I296">
            <v>4.8433719999999996</v>
          </cell>
          <cell r="J296">
            <v>-1.3E-7</v>
          </cell>
          <cell r="K296">
            <v>3.8262999999999998E-2</v>
          </cell>
          <cell r="L296">
            <v>1.738E-3</v>
          </cell>
          <cell r="M296">
            <v>0.117116</v>
          </cell>
        </row>
        <row r="297">
          <cell r="C297">
            <v>10</v>
          </cell>
          <cell r="D297">
            <v>120</v>
          </cell>
          <cell r="E297">
            <v>7</v>
          </cell>
          <cell r="G297">
            <v>58.349710000000002</v>
          </cell>
          <cell r="H297">
            <v>0.53703599999999996</v>
          </cell>
          <cell r="I297">
            <v>7.115011</v>
          </cell>
          <cell r="J297">
            <v>4.16E-6</v>
          </cell>
          <cell r="K297">
            <v>3.2142999999999998E-2</v>
          </cell>
          <cell r="L297">
            <v>1.645E-3</v>
          </cell>
          <cell r="M297">
            <v>7.6913999999999996E-2</v>
          </cell>
        </row>
        <row r="298">
          <cell r="C298">
            <v>10</v>
          </cell>
          <cell r="D298">
            <v>120</v>
          </cell>
          <cell r="E298">
            <v>8</v>
          </cell>
          <cell r="G298">
            <v>99.124049999999997</v>
          </cell>
          <cell r="H298">
            <v>0.29388999999999998</v>
          </cell>
          <cell r="I298">
            <v>7.3155530000000004</v>
          </cell>
          <cell r="J298">
            <v>-2.6000000000000001E-6</v>
          </cell>
          <cell r="K298">
            <v>5.0960999999999999E-2</v>
          </cell>
          <cell r="L298">
            <v>3.68E-4</v>
          </cell>
          <cell r="M298">
            <v>5.1687999999999998E-2</v>
          </cell>
        </row>
        <row r="299">
          <cell r="C299">
            <v>10</v>
          </cell>
          <cell r="D299">
            <v>120</v>
          </cell>
          <cell r="E299">
            <v>9</v>
          </cell>
          <cell r="G299">
            <v>145.61070000000001</v>
          </cell>
          <cell r="H299">
            <v>0.48478599999999999</v>
          </cell>
          <cell r="I299">
            <v>4.630706</v>
          </cell>
          <cell r="J299">
            <v>-2.6999999999999999E-5</v>
          </cell>
          <cell r="K299">
            <v>4.8332E-2</v>
          </cell>
          <cell r="L299">
            <v>5.9599999999999996E-4</v>
          </cell>
          <cell r="M299">
            <v>3.1092000000000002E-2</v>
          </cell>
        </row>
        <row r="300">
          <cell r="C300">
            <v>10</v>
          </cell>
          <cell r="D300">
            <v>120</v>
          </cell>
          <cell r="E300">
            <v>10</v>
          </cell>
          <cell r="G300">
            <v>132.12389999999999</v>
          </cell>
          <cell r="H300">
            <v>0.18551899999999999</v>
          </cell>
          <cell r="I300">
            <v>7.9305120000000002</v>
          </cell>
          <cell r="J300">
            <v>1.17E-5</v>
          </cell>
          <cell r="K300">
            <v>6.9351999999999997E-2</v>
          </cell>
          <cell r="L300">
            <v>-4.0000000000000002E-4</v>
          </cell>
          <cell r="M300">
            <v>4.1549999999999997E-2</v>
          </cell>
        </row>
        <row r="301">
          <cell r="C301">
            <v>10</v>
          </cell>
          <cell r="D301">
            <v>120</v>
          </cell>
          <cell r="E301">
            <v>11</v>
          </cell>
          <cell r="G301">
            <v>145.1345</v>
          </cell>
          <cell r="H301">
            <v>0.21772</v>
          </cell>
          <cell r="I301">
            <v>6.9989129999999999</v>
          </cell>
          <cell r="J301">
            <v>8.3899999999999993E-6</v>
          </cell>
          <cell r="K301">
            <v>6.7353999999999997E-2</v>
          </cell>
          <cell r="L301">
            <v>-3.1E-4</v>
          </cell>
          <cell r="M301">
            <v>3.5692000000000002E-2</v>
          </cell>
        </row>
        <row r="302">
          <cell r="C302">
            <v>10</v>
          </cell>
          <cell r="D302">
            <v>120</v>
          </cell>
          <cell r="E302">
            <v>12</v>
          </cell>
          <cell r="G302">
            <v>161.4171</v>
          </cell>
          <cell r="H302">
            <v>0.214724</v>
          </cell>
          <cell r="I302">
            <v>6.4779809999999998</v>
          </cell>
          <cell r="J302">
            <v>6.9E-6</v>
          </cell>
          <cell r="K302">
            <v>6.6183000000000006E-2</v>
          </cell>
          <cell r="L302">
            <v>-3.3E-4</v>
          </cell>
          <cell r="M302">
            <v>3.2303999999999999E-2</v>
          </cell>
        </row>
        <row r="303">
          <cell r="C303">
            <v>10</v>
          </cell>
          <cell r="D303">
            <v>120</v>
          </cell>
          <cell r="E303">
            <v>13</v>
          </cell>
          <cell r="G303">
            <v>185.416</v>
          </cell>
          <cell r="H303">
            <v>0.11404499999999999</v>
          </cell>
          <cell r="I303">
            <v>6.3568160000000002</v>
          </cell>
          <cell r="J303">
            <v>2.76E-5</v>
          </cell>
          <cell r="K303">
            <v>6.0423999999999999E-2</v>
          </cell>
          <cell r="L303">
            <v>-5.6999999999999998E-4</v>
          </cell>
          <cell r="M303">
            <v>2.8577000000000002E-2</v>
          </cell>
        </row>
        <row r="304">
          <cell r="C304">
            <v>10</v>
          </cell>
          <cell r="D304">
            <v>120</v>
          </cell>
          <cell r="E304">
            <v>14</v>
          </cell>
          <cell r="G304">
            <v>210.8751</v>
          </cell>
          <cell r="H304">
            <v>0.10877100000000001</v>
          </cell>
          <cell r="I304">
            <v>6.3251429999999997</v>
          </cell>
          <cell r="J304">
            <v>2.4199999999999999E-5</v>
          </cell>
          <cell r="K304">
            <v>6.3541E-2</v>
          </cell>
          <cell r="L304">
            <v>-3.8999999999999999E-4</v>
          </cell>
          <cell r="M304">
            <v>2.4898E-2</v>
          </cell>
        </row>
        <row r="305">
          <cell r="C305">
            <v>10</v>
          </cell>
          <cell r="D305">
            <v>120</v>
          </cell>
          <cell r="E305">
            <v>15</v>
          </cell>
          <cell r="G305">
            <v>205.93879999999999</v>
          </cell>
          <cell r="H305">
            <v>0.10565099999999999</v>
          </cell>
          <cell r="I305">
            <v>6.3241649999999998</v>
          </cell>
          <cell r="J305">
            <v>2.5000000000000001E-5</v>
          </cell>
          <cell r="K305">
            <v>6.3156000000000004E-2</v>
          </cell>
          <cell r="L305">
            <v>-4.4000000000000002E-4</v>
          </cell>
          <cell r="M305">
            <v>2.6100999999999999E-2</v>
          </cell>
        </row>
        <row r="306">
          <cell r="C306">
            <v>10</v>
          </cell>
          <cell r="D306">
            <v>120</v>
          </cell>
          <cell r="E306">
            <v>16</v>
          </cell>
          <cell r="G306">
            <v>285.4486</v>
          </cell>
          <cell r="H306">
            <v>4.4214000000000003E-2</v>
          </cell>
          <cell r="I306">
            <v>6.0328809999999997</v>
          </cell>
          <cell r="J306">
            <v>4.8600000000000002E-5</v>
          </cell>
          <cell r="K306">
            <v>6.0379000000000002E-2</v>
          </cell>
          <cell r="L306">
            <v>-4.2999999999999999E-4</v>
          </cell>
          <cell r="M306">
            <v>1.8735999999999999E-2</v>
          </cell>
        </row>
        <row r="307">
          <cell r="C307">
            <v>10</v>
          </cell>
          <cell r="D307">
            <v>120</v>
          </cell>
          <cell r="E307">
            <v>17</v>
          </cell>
          <cell r="G307">
            <v>327.9357</v>
          </cell>
          <cell r="H307">
            <v>7.1027000000000007E-2</v>
          </cell>
          <cell r="I307">
            <v>6.1767339999999997</v>
          </cell>
          <cell r="J307">
            <v>5.1400000000000003E-5</v>
          </cell>
          <cell r="K307">
            <v>6.0765E-2</v>
          </cell>
          <cell r="L307">
            <v>-2.5999999999999998E-4</v>
          </cell>
          <cell r="M307">
            <v>1.6034E-2</v>
          </cell>
        </row>
        <row r="308">
          <cell r="C308">
            <v>10</v>
          </cell>
          <cell r="D308">
            <v>120</v>
          </cell>
          <cell r="E308">
            <v>18</v>
          </cell>
          <cell r="G308">
            <v>343.5652</v>
          </cell>
          <cell r="H308">
            <v>-2.6540000000000001E-2</v>
          </cell>
          <cell r="I308">
            <v>5.7729790000000003</v>
          </cell>
          <cell r="J308">
            <v>8.8399999999999994E-5</v>
          </cell>
          <cell r="K308">
            <v>5.7879E-2</v>
          </cell>
          <cell r="L308">
            <v>-4.8999999999999998E-4</v>
          </cell>
          <cell r="M308">
            <v>1.5762000000000002E-2</v>
          </cell>
        </row>
        <row r="309">
          <cell r="C309">
            <v>10</v>
          </cell>
          <cell r="D309">
            <v>120</v>
          </cell>
          <cell r="E309">
            <v>19</v>
          </cell>
          <cell r="G309">
            <v>393.63010000000003</v>
          </cell>
          <cell r="H309">
            <v>-6.5579999999999999E-2</v>
          </cell>
          <cell r="I309">
            <v>5.7617099999999999</v>
          </cell>
          <cell r="J309">
            <v>1.2E-4</v>
          </cell>
          <cell r="K309">
            <v>5.8006000000000002E-2</v>
          </cell>
          <cell r="L309">
            <v>-5.0000000000000001E-4</v>
          </cell>
          <cell r="M309">
            <v>1.4167000000000001E-2</v>
          </cell>
        </row>
        <row r="310">
          <cell r="C310">
            <v>10</v>
          </cell>
          <cell r="D310">
            <v>120</v>
          </cell>
          <cell r="E310">
            <v>20</v>
          </cell>
          <cell r="G310">
            <v>410.59809999999999</v>
          </cell>
          <cell r="H310">
            <v>-7.8810000000000005E-2</v>
          </cell>
          <cell r="I310">
            <v>5.4814410000000002</v>
          </cell>
          <cell r="J310">
            <v>1.26E-4</v>
          </cell>
          <cell r="K310">
            <v>5.6376999999999997E-2</v>
          </cell>
          <cell r="L310">
            <v>-5.1999999999999995E-4</v>
          </cell>
          <cell r="M310">
            <v>1.3731999999999999E-2</v>
          </cell>
        </row>
        <row r="312">
          <cell r="C312" t="str">
            <v>Gradient</v>
          </cell>
          <cell r="D312" t="str">
            <v>Curvature</v>
          </cell>
          <cell r="G312" t="str">
            <v>Base VOC</v>
          </cell>
          <cell r="H312" t="str">
            <v>K1</v>
          </cell>
          <cell r="I312" t="str">
            <v>K2</v>
          </cell>
          <cell r="J312" t="str">
            <v>K3</v>
          </cell>
          <cell r="K312" t="str">
            <v>K4</v>
          </cell>
          <cell r="L312" t="str">
            <v>K5</v>
          </cell>
          <cell r="M312" t="str">
            <v>K6</v>
          </cell>
        </row>
        <row r="313">
          <cell r="C313">
            <v>10</v>
          </cell>
          <cell r="D313">
            <v>300</v>
          </cell>
          <cell r="E313">
            <v>1</v>
          </cell>
          <cell r="G313">
            <v>22.830760000000001</v>
          </cell>
          <cell r="H313">
            <v>0.61824599999999996</v>
          </cell>
          <cell r="I313">
            <v>7.3051599999999999</v>
          </cell>
          <cell r="J313">
            <v>5.5400000000000003E-6</v>
          </cell>
          <cell r="K313">
            <v>2.8754999999999999E-2</v>
          </cell>
          <cell r="L313">
            <v>6.3199999999999997E-4</v>
          </cell>
          <cell r="M313">
            <v>0.22561600000000001</v>
          </cell>
        </row>
        <row r="314">
          <cell r="C314">
            <v>10</v>
          </cell>
          <cell r="D314">
            <v>300</v>
          </cell>
          <cell r="E314">
            <v>2</v>
          </cell>
          <cell r="G314">
            <v>30.358689999999999</v>
          </cell>
          <cell r="H314">
            <v>0.632992</v>
          </cell>
          <cell r="I314">
            <v>8.3793600000000001</v>
          </cell>
          <cell r="J314">
            <v>1.15E-6</v>
          </cell>
          <cell r="K314">
            <v>2.6950000000000002E-2</v>
          </cell>
          <cell r="L314">
            <v>7.3099999999999999E-4</v>
          </cell>
          <cell r="M314">
            <v>0.178449</v>
          </cell>
        </row>
        <row r="315">
          <cell r="C315">
            <v>10</v>
          </cell>
          <cell r="D315">
            <v>300</v>
          </cell>
          <cell r="E315">
            <v>3</v>
          </cell>
          <cell r="G315">
            <v>39.545729999999999</v>
          </cell>
          <cell r="H315">
            <v>0.64859500000000003</v>
          </cell>
          <cell r="I315">
            <v>9.0479409999999998</v>
          </cell>
          <cell r="J315">
            <v>1.8900000000000001E-7</v>
          </cell>
          <cell r="K315">
            <v>2.4288000000000001E-2</v>
          </cell>
          <cell r="L315">
            <v>7.8899999999999999E-4</v>
          </cell>
          <cell r="M315">
            <v>0.13924</v>
          </cell>
        </row>
        <row r="316">
          <cell r="C316">
            <v>10</v>
          </cell>
          <cell r="D316">
            <v>300</v>
          </cell>
          <cell r="E316">
            <v>4</v>
          </cell>
          <cell r="G316">
            <v>36.314169999999997</v>
          </cell>
          <cell r="H316">
            <v>0.64370099999999997</v>
          </cell>
          <cell r="I316">
            <v>5.521223</v>
          </cell>
          <cell r="J316">
            <v>-5.5999999999999997E-6</v>
          </cell>
          <cell r="K316">
            <v>3.5194000000000003E-2</v>
          </cell>
          <cell r="L316">
            <v>2.189E-3</v>
          </cell>
          <cell r="M316">
            <v>0.150954</v>
          </cell>
        </row>
        <row r="317">
          <cell r="C317">
            <v>10</v>
          </cell>
          <cell r="D317">
            <v>300</v>
          </cell>
          <cell r="E317">
            <v>5</v>
          </cell>
          <cell r="G317">
            <v>39.302010000000003</v>
          </cell>
          <cell r="H317">
            <v>0.62931599999999999</v>
          </cell>
          <cell r="I317">
            <v>5.4741720000000003</v>
          </cell>
          <cell r="J317">
            <v>-2.9999999999999999E-7</v>
          </cell>
          <cell r="K317">
            <v>3.1918000000000002E-2</v>
          </cell>
          <cell r="L317">
            <v>1.8129999999999999E-3</v>
          </cell>
          <cell r="M317">
            <v>0.11181099999999999</v>
          </cell>
        </row>
        <row r="318">
          <cell r="C318">
            <v>10</v>
          </cell>
          <cell r="D318">
            <v>300</v>
          </cell>
          <cell r="E318">
            <v>6</v>
          </cell>
          <cell r="G318">
            <v>50.515509999999999</v>
          </cell>
          <cell r="H318">
            <v>0.61550300000000002</v>
          </cell>
          <cell r="I318">
            <v>4.6718970000000004</v>
          </cell>
          <cell r="J318">
            <v>1.04E-6</v>
          </cell>
          <cell r="K318">
            <v>3.7671999999999997E-2</v>
          </cell>
          <cell r="L318">
            <v>1.7149999999999999E-3</v>
          </cell>
          <cell r="M318">
            <v>0.11844300000000001</v>
          </cell>
        </row>
        <row r="319">
          <cell r="C319">
            <v>10</v>
          </cell>
          <cell r="D319">
            <v>300</v>
          </cell>
          <cell r="E319">
            <v>7</v>
          </cell>
          <cell r="G319">
            <v>59.111820000000002</v>
          </cell>
          <cell r="H319">
            <v>0.53488800000000003</v>
          </cell>
          <cell r="I319">
            <v>6.8549569999999997</v>
          </cell>
          <cell r="J319">
            <v>4.9599999999999999E-6</v>
          </cell>
          <cell r="K319">
            <v>3.1510000000000003E-2</v>
          </cell>
          <cell r="L319">
            <v>1.6130000000000001E-3</v>
          </cell>
          <cell r="M319">
            <v>7.6258999999999993E-2</v>
          </cell>
        </row>
        <row r="320">
          <cell r="C320">
            <v>10</v>
          </cell>
          <cell r="D320">
            <v>300</v>
          </cell>
          <cell r="E320">
            <v>8</v>
          </cell>
          <cell r="G320">
            <v>100.86669999999999</v>
          </cell>
          <cell r="H320">
            <v>0.29395700000000002</v>
          </cell>
          <cell r="I320">
            <v>6.8771319999999996</v>
          </cell>
          <cell r="J320">
            <v>-6.1999999999999999E-7</v>
          </cell>
          <cell r="K320">
            <v>4.9736000000000002E-2</v>
          </cell>
          <cell r="L320">
            <v>3.3599999999999998E-4</v>
          </cell>
          <cell r="M320">
            <v>5.1312999999999998E-2</v>
          </cell>
        </row>
        <row r="321">
          <cell r="C321">
            <v>10</v>
          </cell>
          <cell r="D321">
            <v>300</v>
          </cell>
          <cell r="E321">
            <v>9</v>
          </cell>
          <cell r="G321">
            <v>147.57509999999999</v>
          </cell>
          <cell r="H321">
            <v>0.47831200000000001</v>
          </cell>
          <cell r="I321">
            <v>4.4645400000000004</v>
          </cell>
          <cell r="J321">
            <v>-2.5999999999999998E-5</v>
          </cell>
          <cell r="K321">
            <v>4.7697999999999997E-2</v>
          </cell>
          <cell r="L321">
            <v>5.7700000000000004E-4</v>
          </cell>
          <cell r="M321">
            <v>3.0939000000000001E-2</v>
          </cell>
        </row>
        <row r="322">
          <cell r="C322">
            <v>10</v>
          </cell>
          <cell r="D322">
            <v>300</v>
          </cell>
          <cell r="E322">
            <v>10</v>
          </cell>
          <cell r="G322">
            <v>135.4435</v>
          </cell>
          <cell r="H322">
            <v>0.19347700000000001</v>
          </cell>
          <cell r="I322">
            <v>7.168291</v>
          </cell>
          <cell r="J322">
            <v>1.3699999999999999E-5</v>
          </cell>
          <cell r="K322">
            <v>6.7230999999999999E-2</v>
          </cell>
          <cell r="L322">
            <v>-4.2000000000000002E-4</v>
          </cell>
          <cell r="M322">
            <v>4.1229000000000002E-2</v>
          </cell>
        </row>
        <row r="323">
          <cell r="C323">
            <v>10</v>
          </cell>
          <cell r="D323">
            <v>300</v>
          </cell>
          <cell r="E323">
            <v>11</v>
          </cell>
          <cell r="G323">
            <v>148.43709999999999</v>
          </cell>
          <cell r="H323">
            <v>0.221801</v>
          </cell>
          <cell r="I323">
            <v>6.4263779999999997</v>
          </cell>
          <cell r="J323">
            <v>1.06E-5</v>
          </cell>
          <cell r="K323">
            <v>6.5481999999999999E-2</v>
          </cell>
          <cell r="L323">
            <v>-3.3E-4</v>
          </cell>
          <cell r="M323">
            <v>3.5283000000000002E-2</v>
          </cell>
        </row>
        <row r="324">
          <cell r="C324">
            <v>10</v>
          </cell>
          <cell r="D324">
            <v>300</v>
          </cell>
          <cell r="E324">
            <v>12</v>
          </cell>
          <cell r="G324">
            <v>164.88849999999999</v>
          </cell>
          <cell r="H324">
            <v>0.21746299999999999</v>
          </cell>
          <cell r="I324">
            <v>5.9748559999999999</v>
          </cell>
          <cell r="J324">
            <v>9.2900000000000008E-6</v>
          </cell>
          <cell r="K324">
            <v>6.4435999999999993E-2</v>
          </cell>
          <cell r="L324">
            <v>-3.4000000000000002E-4</v>
          </cell>
          <cell r="M324">
            <v>3.1934999999999998E-2</v>
          </cell>
        </row>
        <row r="325">
          <cell r="C325">
            <v>10</v>
          </cell>
          <cell r="D325">
            <v>300</v>
          </cell>
          <cell r="E325">
            <v>13</v>
          </cell>
          <cell r="G325">
            <v>188.66499999999999</v>
          </cell>
          <cell r="H325">
            <v>0.11282399999999999</v>
          </cell>
          <cell r="I325">
            <v>5.9891170000000002</v>
          </cell>
          <cell r="J325">
            <v>3.29E-5</v>
          </cell>
          <cell r="K325">
            <v>5.9022999999999999E-2</v>
          </cell>
          <cell r="L325">
            <v>-5.8E-4</v>
          </cell>
          <cell r="M325">
            <v>2.8348999999999999E-2</v>
          </cell>
        </row>
        <row r="326">
          <cell r="C326">
            <v>10</v>
          </cell>
          <cell r="D326">
            <v>300</v>
          </cell>
          <cell r="E326">
            <v>14</v>
          </cell>
          <cell r="G326">
            <v>214.47450000000001</v>
          </cell>
          <cell r="H326">
            <v>0.108823</v>
          </cell>
          <cell r="I326">
            <v>5.9513360000000004</v>
          </cell>
          <cell r="J326">
            <v>2.8600000000000001E-5</v>
          </cell>
          <cell r="K326">
            <v>6.216E-2</v>
          </cell>
          <cell r="L326">
            <v>-4.0000000000000002E-4</v>
          </cell>
          <cell r="M326">
            <v>2.4709999999999999E-2</v>
          </cell>
        </row>
        <row r="327">
          <cell r="C327">
            <v>10</v>
          </cell>
          <cell r="D327">
            <v>300</v>
          </cell>
          <cell r="E327">
            <v>15</v>
          </cell>
          <cell r="G327">
            <v>209.54050000000001</v>
          </cell>
          <cell r="H327">
            <v>0.10598399999999999</v>
          </cell>
          <cell r="I327">
            <v>5.9425929999999996</v>
          </cell>
          <cell r="J327">
            <v>2.9499999999999999E-5</v>
          </cell>
          <cell r="K327">
            <v>6.1733000000000003E-2</v>
          </cell>
          <cell r="L327">
            <v>-4.4999999999999999E-4</v>
          </cell>
          <cell r="M327">
            <v>2.588E-2</v>
          </cell>
        </row>
        <row r="328">
          <cell r="C328">
            <v>10</v>
          </cell>
          <cell r="D328">
            <v>300</v>
          </cell>
          <cell r="E328">
            <v>16</v>
          </cell>
          <cell r="G328">
            <v>289.49520000000001</v>
          </cell>
          <cell r="H328">
            <v>4.0729000000000001E-2</v>
          </cell>
          <cell r="I328">
            <v>5.7459420000000003</v>
          </cell>
          <cell r="J328">
            <v>5.6199999999999997E-5</v>
          </cell>
          <cell r="K328">
            <v>5.9264999999999998E-2</v>
          </cell>
          <cell r="L328">
            <v>-4.4000000000000002E-4</v>
          </cell>
          <cell r="M328">
            <v>1.8672000000000001E-2</v>
          </cell>
        </row>
        <row r="329">
          <cell r="C329">
            <v>10</v>
          </cell>
          <cell r="D329">
            <v>300</v>
          </cell>
          <cell r="E329">
            <v>17</v>
          </cell>
          <cell r="G329">
            <v>332.56259999999997</v>
          </cell>
          <cell r="H329">
            <v>6.6119999999999998E-2</v>
          </cell>
          <cell r="I329">
            <v>5.9013419999999996</v>
          </cell>
          <cell r="J329">
            <v>5.9799999999999997E-5</v>
          </cell>
          <cell r="K329">
            <v>5.9666999999999998E-2</v>
          </cell>
          <cell r="L329">
            <v>-2.7E-4</v>
          </cell>
          <cell r="M329">
            <v>1.6001000000000001E-2</v>
          </cell>
        </row>
        <row r="330">
          <cell r="C330">
            <v>10</v>
          </cell>
          <cell r="D330">
            <v>300</v>
          </cell>
          <cell r="E330">
            <v>18</v>
          </cell>
          <cell r="G330">
            <v>347.76010000000002</v>
          </cell>
          <cell r="H330">
            <v>-3.1910000000000001E-2</v>
          </cell>
          <cell r="I330">
            <v>5.538538</v>
          </cell>
          <cell r="J330">
            <v>1E-4</v>
          </cell>
          <cell r="K330">
            <v>5.6944000000000002E-2</v>
          </cell>
          <cell r="L330">
            <v>-4.8999999999999998E-4</v>
          </cell>
          <cell r="M330">
            <v>1.5743E-2</v>
          </cell>
        </row>
        <row r="331">
          <cell r="C331">
            <v>10</v>
          </cell>
          <cell r="D331">
            <v>300</v>
          </cell>
          <cell r="E331">
            <v>19</v>
          </cell>
          <cell r="G331">
            <v>398.24009999999998</v>
          </cell>
          <cell r="H331">
            <v>-7.0949999999999999E-2</v>
          </cell>
          <cell r="I331">
            <v>5.5310430000000004</v>
          </cell>
          <cell r="J331">
            <v>1.34E-4</v>
          </cell>
          <cell r="K331">
            <v>5.7110000000000001E-2</v>
          </cell>
          <cell r="L331">
            <v>-5.0000000000000001E-4</v>
          </cell>
          <cell r="M331">
            <v>1.4161999999999999E-2</v>
          </cell>
        </row>
        <row r="332">
          <cell r="C332">
            <v>10</v>
          </cell>
          <cell r="D332">
            <v>300</v>
          </cell>
          <cell r="E332">
            <v>20</v>
          </cell>
          <cell r="G332">
            <v>415.14460000000003</v>
          </cell>
          <cell r="H332">
            <v>-8.4169999999999995E-2</v>
          </cell>
          <cell r="I332">
            <v>5.2635370000000004</v>
          </cell>
          <cell r="J332">
            <v>1.3999999999999999E-4</v>
          </cell>
          <cell r="K332">
            <v>5.5544999999999997E-2</v>
          </cell>
          <cell r="L332">
            <v>-5.1999999999999995E-4</v>
          </cell>
          <cell r="M332">
            <v>1.3731999999999999E-2</v>
          </cell>
        </row>
      </sheetData>
      <sheetData sheetId="6">
        <row r="4">
          <cell r="B4" t="str">
            <v>Curvature degrees /km</v>
          </cell>
          <cell r="E4" t="str">
            <v>Base Fuel</v>
          </cell>
          <cell r="F4" t="str">
            <v>K1</v>
          </cell>
          <cell r="G4" t="str">
            <v>K2</v>
          </cell>
          <cell r="H4" t="str">
            <v>K3</v>
          </cell>
          <cell r="I4" t="str">
            <v>K4</v>
          </cell>
          <cell r="J4" t="str">
            <v>K5</v>
          </cell>
        </row>
        <row r="5">
          <cell r="B5">
            <v>20</v>
          </cell>
          <cell r="C5">
            <v>1</v>
          </cell>
          <cell r="E5">
            <v>6.419556</v>
          </cell>
          <cell r="F5">
            <v>0.44122600000000001</v>
          </cell>
          <cell r="G5">
            <v>12.43718</v>
          </cell>
          <cell r="H5">
            <v>6.6799999999999997E-5</v>
          </cell>
          <cell r="I5">
            <v>6.1510000000000002E-3</v>
          </cell>
          <cell r="J5">
            <v>0.149391</v>
          </cell>
        </row>
        <row r="6">
          <cell r="B6">
            <v>20</v>
          </cell>
          <cell r="C6">
            <v>2</v>
          </cell>
          <cell r="E6">
            <v>7.7717559999999999</v>
          </cell>
          <cell r="F6">
            <v>0.42924800000000002</v>
          </cell>
          <cell r="G6">
            <v>14.42872</v>
          </cell>
          <cell r="H6">
            <v>5.7800000000000002E-5</v>
          </cell>
          <cell r="I6">
            <v>5.3639999999999998E-3</v>
          </cell>
          <cell r="J6">
            <v>0.122652</v>
          </cell>
        </row>
        <row r="7">
          <cell r="B7">
            <v>20</v>
          </cell>
          <cell r="C7">
            <v>3</v>
          </cell>
          <cell r="E7">
            <v>9.8265069999999994</v>
          </cell>
          <cell r="F7">
            <v>0.47300799999999998</v>
          </cell>
          <cell r="G7">
            <v>15.01703</v>
          </cell>
          <cell r="H7">
            <v>4.6999999999999997E-5</v>
          </cell>
          <cell r="I7">
            <v>4.2579999999999996E-3</v>
          </cell>
          <cell r="J7">
            <v>8.7129999999999999E-2</v>
          </cell>
        </row>
        <row r="8">
          <cell r="B8">
            <v>20</v>
          </cell>
          <cell r="C8">
            <v>4</v>
          </cell>
          <cell r="E8">
            <v>7.6094670000000004</v>
          </cell>
          <cell r="F8">
            <v>0.284026</v>
          </cell>
          <cell r="G8">
            <v>19.367519999999999</v>
          </cell>
          <cell r="H8">
            <v>6.9099999999999999E-5</v>
          </cell>
          <cell r="I8">
            <v>6.1749999999999999E-3</v>
          </cell>
          <cell r="J8">
            <v>0.11065800000000001</v>
          </cell>
        </row>
        <row r="9">
          <cell r="B9">
            <v>20</v>
          </cell>
          <cell r="C9">
            <v>5</v>
          </cell>
          <cell r="E9">
            <v>10.24522</v>
          </cell>
          <cell r="F9">
            <v>0.46426699999999999</v>
          </cell>
          <cell r="G9">
            <v>14.11609</v>
          </cell>
          <cell r="H9">
            <v>5.0500000000000001E-5</v>
          </cell>
          <cell r="I9">
            <v>5.1479999999999998E-3</v>
          </cell>
          <cell r="J9">
            <v>6.3314999999999996E-2</v>
          </cell>
        </row>
        <row r="10">
          <cell r="B10">
            <v>20</v>
          </cell>
          <cell r="C10">
            <v>6</v>
          </cell>
          <cell r="E10">
            <v>8.0859939999999995</v>
          </cell>
          <cell r="F10">
            <v>0.23907100000000001</v>
          </cell>
          <cell r="G10">
            <v>13.9732</v>
          </cell>
          <cell r="H10">
            <v>1.16E-4</v>
          </cell>
          <cell r="I10">
            <v>1.2784999999999999E-2</v>
          </cell>
          <cell r="J10">
            <v>9.9828E-2</v>
          </cell>
        </row>
        <row r="11">
          <cell r="B11">
            <v>20</v>
          </cell>
          <cell r="C11">
            <v>7</v>
          </cell>
          <cell r="E11">
            <v>12.458589999999999</v>
          </cell>
          <cell r="F11">
            <v>0.36312</v>
          </cell>
          <cell r="G11">
            <v>9.564724</v>
          </cell>
          <cell r="H11">
            <v>9.9699999999999998E-5</v>
          </cell>
          <cell r="I11">
            <v>1.4855999999999999E-2</v>
          </cell>
          <cell r="J11">
            <v>4.8676999999999998E-2</v>
          </cell>
        </row>
        <row r="12">
          <cell r="B12">
            <v>20</v>
          </cell>
          <cell r="C12">
            <v>8</v>
          </cell>
          <cell r="E12">
            <v>23.22869</v>
          </cell>
          <cell r="F12">
            <v>0.24373500000000001</v>
          </cell>
          <cell r="G12">
            <v>14.52463</v>
          </cell>
          <cell r="H12">
            <v>9.9500000000000006E-5</v>
          </cell>
          <cell r="I12">
            <v>1.2912E-2</v>
          </cell>
          <cell r="J12">
            <v>1.9900999999999999E-2</v>
          </cell>
        </row>
        <row r="13">
          <cell r="B13">
            <v>20</v>
          </cell>
          <cell r="C13">
            <v>9</v>
          </cell>
          <cell r="E13">
            <v>23.332460000000001</v>
          </cell>
          <cell r="F13">
            <v>0.27102199999999999</v>
          </cell>
          <cell r="G13">
            <v>14.128769999999999</v>
          </cell>
          <cell r="H13">
            <v>6.8499999999999998E-5</v>
          </cell>
          <cell r="I13">
            <v>1.1434E-2</v>
          </cell>
          <cell r="J13">
            <v>1.9949999999999999E-2</v>
          </cell>
        </row>
        <row r="14">
          <cell r="B14">
            <v>20</v>
          </cell>
          <cell r="C14">
            <v>10</v>
          </cell>
          <cell r="E14">
            <v>27.247119999999999</v>
          </cell>
          <cell r="F14">
            <v>0.160111</v>
          </cell>
          <cell r="G14">
            <v>12.59432</v>
          </cell>
          <cell r="H14">
            <v>1.16E-4</v>
          </cell>
          <cell r="I14">
            <v>1.9467000000000002E-2</v>
          </cell>
          <cell r="J14">
            <v>2.1968999999999999E-2</v>
          </cell>
        </row>
        <row r="15">
          <cell r="B15">
            <v>20</v>
          </cell>
          <cell r="C15">
            <v>11</v>
          </cell>
          <cell r="E15">
            <v>30.449639999999999</v>
          </cell>
          <cell r="F15">
            <v>0.26554699999999998</v>
          </cell>
          <cell r="G15">
            <v>11.51051</v>
          </cell>
          <cell r="H15">
            <v>1.03E-4</v>
          </cell>
          <cell r="I15">
            <v>1.7613E-2</v>
          </cell>
          <cell r="J15">
            <v>1.4919E-2</v>
          </cell>
        </row>
        <row r="16">
          <cell r="B16">
            <v>20</v>
          </cell>
          <cell r="C16">
            <v>12</v>
          </cell>
          <cell r="E16">
            <v>33.79927</v>
          </cell>
          <cell r="F16">
            <v>0.30325600000000003</v>
          </cell>
          <cell r="G16">
            <v>10.38151</v>
          </cell>
          <cell r="H16">
            <v>9.3399999999999993E-5</v>
          </cell>
          <cell r="I16">
            <v>1.7999000000000001E-2</v>
          </cell>
          <cell r="J16">
            <v>1.3406E-2</v>
          </cell>
        </row>
        <row r="17">
          <cell r="B17">
            <v>20</v>
          </cell>
          <cell r="C17">
            <v>13</v>
          </cell>
          <cell r="E17">
            <v>38.14329</v>
          </cell>
          <cell r="F17">
            <v>0.30238399999999999</v>
          </cell>
          <cell r="G17">
            <v>9.0666620000000009</v>
          </cell>
          <cell r="H17">
            <v>8.5799999999999998E-5</v>
          </cell>
          <cell r="I17">
            <v>2.2069999999999999E-2</v>
          </cell>
          <cell r="J17">
            <v>1.1962E-2</v>
          </cell>
        </row>
        <row r="18">
          <cell r="B18">
            <v>20</v>
          </cell>
          <cell r="C18">
            <v>14</v>
          </cell>
          <cell r="E18">
            <v>41.481789999999997</v>
          </cell>
          <cell r="F18">
            <v>0.32033</v>
          </cell>
          <cell r="G18">
            <v>8.3235989999999997</v>
          </cell>
          <cell r="H18">
            <v>7.9599999999999997E-5</v>
          </cell>
          <cell r="I18">
            <v>2.2113000000000001E-2</v>
          </cell>
          <cell r="J18">
            <v>1.0988E-2</v>
          </cell>
        </row>
        <row r="19">
          <cell r="B19">
            <v>20</v>
          </cell>
          <cell r="C19">
            <v>15</v>
          </cell>
          <cell r="E19">
            <v>40.983319999999999</v>
          </cell>
          <cell r="F19">
            <v>0.32160899999999998</v>
          </cell>
          <cell r="G19">
            <v>8.4415899999999997</v>
          </cell>
          <cell r="H19">
            <v>8.0099999999999995E-5</v>
          </cell>
          <cell r="I19">
            <v>2.2176000000000001E-2</v>
          </cell>
          <cell r="J19">
            <v>1.1101E-2</v>
          </cell>
        </row>
        <row r="20">
          <cell r="B20">
            <v>20</v>
          </cell>
          <cell r="C20">
            <v>16</v>
          </cell>
          <cell r="E20">
            <v>47.751040000000003</v>
          </cell>
          <cell r="F20">
            <v>0.30099300000000001</v>
          </cell>
          <cell r="G20">
            <v>7.1018499999999998</v>
          </cell>
          <cell r="H20">
            <v>7.1699999999999995E-5</v>
          </cell>
          <cell r="I20">
            <v>2.4566999999999999E-2</v>
          </cell>
          <cell r="J20">
            <v>9.6089999999999995E-3</v>
          </cell>
        </row>
        <row r="21">
          <cell r="B21">
            <v>20</v>
          </cell>
          <cell r="C21">
            <v>17</v>
          </cell>
          <cell r="E21">
            <v>50.314070000000001</v>
          </cell>
          <cell r="F21">
            <v>0.30429</v>
          </cell>
          <cell r="G21">
            <v>6.7039949999999999</v>
          </cell>
          <cell r="H21">
            <v>6.8899999999999994E-5</v>
          </cell>
          <cell r="I21">
            <v>2.4871000000000001E-2</v>
          </cell>
          <cell r="J21">
            <v>9.1319999999999995E-3</v>
          </cell>
        </row>
        <row r="22">
          <cell r="B22">
            <v>20</v>
          </cell>
          <cell r="C22">
            <v>18</v>
          </cell>
          <cell r="E22">
            <v>54.292319999999997</v>
          </cell>
          <cell r="F22">
            <v>0.28753600000000001</v>
          </cell>
          <cell r="G22">
            <v>6.0893899999999999</v>
          </cell>
          <cell r="H22">
            <v>6.6400000000000001E-5</v>
          </cell>
          <cell r="I22">
            <v>2.7661999999999999E-2</v>
          </cell>
          <cell r="J22">
            <v>8.5290000000000001E-3</v>
          </cell>
        </row>
        <row r="23">
          <cell r="B23">
            <v>20</v>
          </cell>
          <cell r="C23">
            <v>19</v>
          </cell>
          <cell r="E23">
            <v>58.665950000000002</v>
          </cell>
          <cell r="F23">
            <v>0.27657999999999999</v>
          </cell>
          <cell r="G23">
            <v>5.5474810000000003</v>
          </cell>
          <cell r="H23">
            <v>6.3899999999999995E-5</v>
          </cell>
          <cell r="I23">
            <v>2.9925E-2</v>
          </cell>
          <cell r="J23">
            <v>7.9399999999999991E-3</v>
          </cell>
        </row>
        <row r="24">
          <cell r="B24">
            <v>20</v>
          </cell>
          <cell r="C24">
            <v>20</v>
          </cell>
          <cell r="E24">
            <v>61.239170000000001</v>
          </cell>
          <cell r="F24">
            <v>0.28002700000000003</v>
          </cell>
          <cell r="G24">
            <v>5.2831650000000003</v>
          </cell>
          <cell r="H24">
            <v>6.2000000000000003E-5</v>
          </cell>
          <cell r="I24">
            <v>2.9966E-2</v>
          </cell>
          <cell r="J24">
            <v>7.613E-3</v>
          </cell>
        </row>
        <row r="26">
          <cell r="B26" t="str">
            <v>Curvature degrees /km</v>
          </cell>
          <cell r="E26" t="str">
            <v>Base Fuel</v>
          </cell>
          <cell r="F26" t="str">
            <v>K1</v>
          </cell>
          <cell r="G26" t="str">
            <v>K2</v>
          </cell>
          <cell r="H26" t="str">
            <v>K3</v>
          </cell>
          <cell r="I26" t="str">
            <v>K4</v>
          </cell>
          <cell r="J26" t="str">
            <v>K5</v>
          </cell>
        </row>
        <row r="27">
          <cell r="B27">
            <v>120</v>
          </cell>
          <cell r="C27">
            <v>1</v>
          </cell>
          <cell r="E27">
            <v>6.420102</v>
          </cell>
          <cell r="F27">
            <v>0.43923400000000001</v>
          </cell>
          <cell r="G27">
            <v>12.28431</v>
          </cell>
          <cell r="H27">
            <v>6.7000000000000002E-5</v>
          </cell>
          <cell r="I27">
            <v>5.8929999999999998E-3</v>
          </cell>
          <cell r="J27">
            <v>0.15752099999999999</v>
          </cell>
        </row>
        <row r="28">
          <cell r="B28">
            <v>120</v>
          </cell>
          <cell r="C28">
            <v>2</v>
          </cell>
          <cell r="E28">
            <v>7.7754760000000003</v>
          </cell>
          <cell r="F28">
            <v>0.42409000000000002</v>
          </cell>
          <cell r="G28">
            <v>14.30184</v>
          </cell>
          <cell r="H28">
            <v>5.8400000000000003E-5</v>
          </cell>
          <cell r="I28">
            <v>5.0730000000000003E-3</v>
          </cell>
          <cell r="J28">
            <v>0.130745</v>
          </cell>
        </row>
        <row r="29">
          <cell r="B29">
            <v>120</v>
          </cell>
          <cell r="C29">
            <v>3</v>
          </cell>
          <cell r="E29">
            <v>9.8326910000000005</v>
          </cell>
          <cell r="F29">
            <v>0.46623599999999998</v>
          </cell>
          <cell r="G29">
            <v>14.903560000000001</v>
          </cell>
          <cell r="H29">
            <v>4.7800000000000003E-5</v>
          </cell>
          <cell r="I29">
            <v>3.9360000000000003E-3</v>
          </cell>
          <cell r="J29">
            <v>9.4725000000000004E-2</v>
          </cell>
        </row>
        <row r="30">
          <cell r="B30">
            <v>120</v>
          </cell>
          <cell r="C30">
            <v>4</v>
          </cell>
          <cell r="E30">
            <v>7.6164449999999997</v>
          </cell>
          <cell r="F30">
            <v>0.249977</v>
          </cell>
          <cell r="G30">
            <v>19.61225</v>
          </cell>
          <cell r="H30">
            <v>7.3399999999999995E-5</v>
          </cell>
          <cell r="I30">
            <v>5.816E-3</v>
          </cell>
          <cell r="J30">
            <v>0.12224400000000001</v>
          </cell>
        </row>
        <row r="31">
          <cell r="B31">
            <v>120</v>
          </cell>
          <cell r="C31">
            <v>5</v>
          </cell>
          <cell r="E31">
            <v>10.255660000000001</v>
          </cell>
          <cell r="F31">
            <v>0.43898399999999999</v>
          </cell>
          <cell r="G31">
            <v>14.398110000000001</v>
          </cell>
          <cell r="H31">
            <v>5.4599999999999999E-5</v>
          </cell>
          <cell r="I31">
            <v>4.8500000000000001E-3</v>
          </cell>
          <cell r="J31">
            <v>6.8035999999999999E-2</v>
          </cell>
        </row>
        <row r="32">
          <cell r="B32">
            <v>120</v>
          </cell>
          <cell r="C32">
            <v>6</v>
          </cell>
          <cell r="E32">
            <v>8.0863639999999997</v>
          </cell>
          <cell r="F32">
            <v>0.22589400000000001</v>
          </cell>
          <cell r="G32">
            <v>14.057840000000001</v>
          </cell>
          <cell r="H32">
            <v>1.1900000000000001E-4</v>
          </cell>
          <cell r="I32">
            <v>1.2559000000000001E-2</v>
          </cell>
          <cell r="J32">
            <v>0.10270700000000001</v>
          </cell>
        </row>
        <row r="33">
          <cell r="B33">
            <v>120</v>
          </cell>
          <cell r="C33">
            <v>7</v>
          </cell>
          <cell r="E33">
            <v>12.46055</v>
          </cell>
          <cell r="F33">
            <v>0.26120500000000002</v>
          </cell>
          <cell r="G33">
            <v>10.88355</v>
          </cell>
          <cell r="H33">
            <v>1.16E-4</v>
          </cell>
          <cell r="I33">
            <v>1.4085E-2</v>
          </cell>
          <cell r="J33">
            <v>5.3823000000000003E-2</v>
          </cell>
        </row>
        <row r="34">
          <cell r="B34">
            <v>120</v>
          </cell>
          <cell r="C34">
            <v>8</v>
          </cell>
          <cell r="E34">
            <v>23.239100000000001</v>
          </cell>
          <cell r="F34">
            <v>0.161191</v>
          </cell>
          <cell r="G34">
            <v>15.624420000000001</v>
          </cell>
          <cell r="H34">
            <v>1.1400000000000001E-4</v>
          </cell>
          <cell r="I34">
            <v>1.2347E-2</v>
          </cell>
          <cell r="J34">
            <v>2.1583000000000001E-2</v>
          </cell>
        </row>
        <row r="35">
          <cell r="B35">
            <v>120</v>
          </cell>
          <cell r="C35">
            <v>9</v>
          </cell>
          <cell r="E35">
            <v>23.378630000000001</v>
          </cell>
          <cell r="F35">
            <v>0.18493499999999999</v>
          </cell>
          <cell r="G35">
            <v>15.228070000000001</v>
          </cell>
          <cell r="H35">
            <v>8.2999999999999998E-5</v>
          </cell>
          <cell r="I35">
            <v>1.0906000000000001E-2</v>
          </cell>
          <cell r="J35">
            <v>2.188E-2</v>
          </cell>
        </row>
        <row r="36">
          <cell r="B36">
            <v>120</v>
          </cell>
          <cell r="C36">
            <v>10</v>
          </cell>
          <cell r="E36">
            <v>27.25844</v>
          </cell>
          <cell r="F36">
            <v>7.8697000000000003E-2</v>
          </cell>
          <cell r="G36">
            <v>13.417070000000001</v>
          </cell>
          <cell r="H36">
            <v>1.3200000000000001E-4</v>
          </cell>
          <cell r="I36">
            <v>1.8432E-2</v>
          </cell>
          <cell r="J36">
            <v>2.3635E-2</v>
          </cell>
        </row>
        <row r="37">
          <cell r="B37">
            <v>120</v>
          </cell>
          <cell r="C37">
            <v>11</v>
          </cell>
          <cell r="E37">
            <v>30.462890000000002</v>
          </cell>
          <cell r="F37">
            <v>0.215002</v>
          </cell>
          <cell r="G37">
            <v>12.05477</v>
          </cell>
          <cell r="H37">
            <v>1.1400000000000001E-4</v>
          </cell>
          <cell r="I37">
            <v>1.6872999999999999E-2</v>
          </cell>
          <cell r="J37">
            <v>1.5682999999999999E-2</v>
          </cell>
        </row>
        <row r="38">
          <cell r="B38">
            <v>120</v>
          </cell>
          <cell r="C38">
            <v>12</v>
          </cell>
          <cell r="E38">
            <v>33.81456</v>
          </cell>
          <cell r="F38">
            <v>0.25418299999999999</v>
          </cell>
          <cell r="G38">
            <v>10.927300000000001</v>
          </cell>
          <cell r="H38">
            <v>1.05E-4</v>
          </cell>
          <cell r="I38">
            <v>1.7295999999999999E-2</v>
          </cell>
          <cell r="J38">
            <v>1.4056000000000001E-2</v>
          </cell>
        </row>
        <row r="39">
          <cell r="B39">
            <v>120</v>
          </cell>
          <cell r="C39">
            <v>13</v>
          </cell>
          <cell r="E39">
            <v>38.16272</v>
          </cell>
          <cell r="F39">
            <v>0.23046</v>
          </cell>
          <cell r="G39">
            <v>9.9926650000000006</v>
          </cell>
          <cell r="H39">
            <v>1.02E-4</v>
          </cell>
          <cell r="I39">
            <v>2.1312000000000001E-2</v>
          </cell>
          <cell r="J39">
            <v>1.2538000000000001E-2</v>
          </cell>
        </row>
        <row r="40">
          <cell r="B40">
            <v>120</v>
          </cell>
          <cell r="C40">
            <v>14</v>
          </cell>
          <cell r="E40">
            <v>41.504460000000002</v>
          </cell>
          <cell r="F40">
            <v>0.24859100000000001</v>
          </cell>
          <cell r="G40">
            <v>9.2645009999999992</v>
          </cell>
          <cell r="H40">
            <v>9.5500000000000004E-5</v>
          </cell>
          <cell r="I40">
            <v>2.1412E-2</v>
          </cell>
          <cell r="J40">
            <v>1.1506000000000001E-2</v>
          </cell>
        </row>
        <row r="41">
          <cell r="B41">
            <v>120</v>
          </cell>
          <cell r="C41">
            <v>15</v>
          </cell>
          <cell r="E41">
            <v>41.004939999999998</v>
          </cell>
          <cell r="F41">
            <v>0.245251</v>
          </cell>
          <cell r="G41">
            <v>9.4431700000000003</v>
          </cell>
          <cell r="H41">
            <v>9.6899999999999997E-5</v>
          </cell>
          <cell r="I41">
            <v>2.1440000000000001E-2</v>
          </cell>
          <cell r="J41">
            <v>1.1646E-2</v>
          </cell>
        </row>
        <row r="42">
          <cell r="B42">
            <v>120</v>
          </cell>
          <cell r="C42">
            <v>16</v>
          </cell>
          <cell r="E42">
            <v>47.78389</v>
          </cell>
          <cell r="F42">
            <v>0.21379200000000001</v>
          </cell>
          <cell r="G42">
            <v>8.2977489999999996</v>
          </cell>
          <cell r="H42">
            <v>9.0600000000000007E-5</v>
          </cell>
          <cell r="I42">
            <v>2.3831999999999999E-2</v>
          </cell>
          <cell r="J42">
            <v>1.0063000000000001E-2</v>
          </cell>
        </row>
        <row r="43">
          <cell r="B43">
            <v>120</v>
          </cell>
          <cell r="C43">
            <v>17</v>
          </cell>
          <cell r="E43">
            <v>50.35022</v>
          </cell>
          <cell r="F43">
            <v>0.21732499999999999</v>
          </cell>
          <cell r="G43">
            <v>7.9083589999999999</v>
          </cell>
          <cell r="H43">
            <v>8.7700000000000004E-5</v>
          </cell>
          <cell r="I43">
            <v>2.4160999999999998E-2</v>
          </cell>
          <cell r="J43">
            <v>9.554E-3</v>
          </cell>
        </row>
        <row r="44">
          <cell r="B44">
            <v>120</v>
          </cell>
          <cell r="C44">
            <v>18</v>
          </cell>
          <cell r="E44">
            <v>54.333919999999999</v>
          </cell>
          <cell r="F44">
            <v>0.19634399999999999</v>
          </cell>
          <cell r="G44">
            <v>7.3639739999999998</v>
          </cell>
          <cell r="H44">
            <v>8.6799999999999996E-5</v>
          </cell>
          <cell r="I44">
            <v>2.6772000000000001E-2</v>
          </cell>
          <cell r="J44">
            <v>8.8990000000000007E-3</v>
          </cell>
        </row>
        <row r="45">
          <cell r="B45">
            <v>120</v>
          </cell>
          <cell r="C45">
            <v>19</v>
          </cell>
          <cell r="E45">
            <v>58.712989999999998</v>
          </cell>
          <cell r="F45">
            <v>0.18831500000000001</v>
          </cell>
          <cell r="G45">
            <v>6.7815630000000002</v>
          </cell>
          <cell r="H45">
            <v>8.4699999999999999E-5</v>
          </cell>
          <cell r="I45">
            <v>2.8839E-2</v>
          </cell>
          <cell r="J45">
            <v>8.2529999999999999E-3</v>
          </cell>
        </row>
        <row r="46">
          <cell r="B46">
            <v>120</v>
          </cell>
          <cell r="C46">
            <v>20</v>
          </cell>
          <cell r="E46">
            <v>61.289540000000002</v>
          </cell>
          <cell r="F46">
            <v>0.19270200000000001</v>
          </cell>
          <cell r="G46">
            <v>6.513579</v>
          </cell>
          <cell r="H46">
            <v>8.25E-5</v>
          </cell>
          <cell r="I46">
            <v>2.8915E-2</v>
          </cell>
          <cell r="J46">
            <v>7.9070000000000008E-3</v>
          </cell>
        </row>
        <row r="48">
          <cell r="B48" t="str">
            <v>Curvature degrees /km</v>
          </cell>
          <cell r="E48" t="str">
            <v>Base Fuel</v>
          </cell>
          <cell r="F48" t="str">
            <v>K1</v>
          </cell>
          <cell r="G48" t="str">
            <v>K2</v>
          </cell>
          <cell r="H48" t="str">
            <v>K3</v>
          </cell>
          <cell r="I48" t="str">
            <v>K4</v>
          </cell>
          <cell r="J48" t="str">
            <v>K5</v>
          </cell>
        </row>
        <row r="49">
          <cell r="B49">
            <v>300</v>
          </cell>
          <cell r="C49">
            <v>1</v>
          </cell>
          <cell r="E49">
            <v>6.4308180000000004</v>
          </cell>
          <cell r="F49">
            <v>0.413296</v>
          </cell>
          <cell r="G49">
            <v>12.05829</v>
          </cell>
          <cell r="H49">
            <v>7.1299999999999998E-5</v>
          </cell>
          <cell r="I49">
            <v>5.4929999999999996E-3</v>
          </cell>
          <cell r="J49">
            <v>0.18673300000000001</v>
          </cell>
        </row>
        <row r="50">
          <cell r="B50">
            <v>300</v>
          </cell>
          <cell r="C50">
            <v>2</v>
          </cell>
          <cell r="E50">
            <v>7.817367</v>
          </cell>
          <cell r="F50">
            <v>0.38991500000000001</v>
          </cell>
          <cell r="G50">
            <v>14.037419999999999</v>
          </cell>
          <cell r="H50">
            <v>6.3499999999999999E-5</v>
          </cell>
          <cell r="I50">
            <v>4.5989999999999998E-3</v>
          </cell>
          <cell r="J50">
            <v>0.159215</v>
          </cell>
        </row>
        <row r="51">
          <cell r="B51">
            <v>300</v>
          </cell>
          <cell r="C51">
            <v>3</v>
          </cell>
          <cell r="E51">
            <v>9.8983819999999998</v>
          </cell>
          <cell r="F51">
            <v>0.42810300000000001</v>
          </cell>
          <cell r="G51">
            <v>14.633010000000001</v>
          </cell>
          <cell r="H51">
            <v>5.3300000000000001E-5</v>
          </cell>
          <cell r="I51">
            <v>3.4359999999999998E-3</v>
          </cell>
          <cell r="J51">
            <v>0.120841</v>
          </cell>
        </row>
        <row r="52">
          <cell r="B52">
            <v>300</v>
          </cell>
          <cell r="C52">
            <v>4</v>
          </cell>
          <cell r="E52">
            <v>7.6924859999999997</v>
          </cell>
          <cell r="F52">
            <v>0.12520899999999999</v>
          </cell>
          <cell r="G52">
            <v>20.04833</v>
          </cell>
          <cell r="H52">
            <v>9.2700000000000004E-5</v>
          </cell>
          <cell r="I52">
            <v>4.9540000000000001E-3</v>
          </cell>
          <cell r="J52">
            <v>0.16705999999999999</v>
          </cell>
        </row>
        <row r="53">
          <cell r="B53">
            <v>300</v>
          </cell>
          <cell r="C53">
            <v>5</v>
          </cell>
          <cell r="E53">
            <v>10.369960000000001</v>
          </cell>
          <cell r="F53">
            <v>0.35768499999999998</v>
          </cell>
          <cell r="G53">
            <v>14.85765</v>
          </cell>
          <cell r="H53">
            <v>7.1099999999999994E-5</v>
          </cell>
          <cell r="I53">
            <v>4.0829999999999998E-3</v>
          </cell>
          <cell r="J53">
            <v>8.4987999999999994E-2</v>
          </cell>
        </row>
        <row r="54">
          <cell r="B54">
            <v>300</v>
          </cell>
          <cell r="C54">
            <v>6</v>
          </cell>
          <cell r="E54">
            <v>8.1147089999999995</v>
          </cell>
          <cell r="F54">
            <v>0.126441</v>
          </cell>
          <cell r="G54">
            <v>14.919879999999999</v>
          </cell>
          <cell r="H54">
            <v>1.4200000000000001E-4</v>
          </cell>
          <cell r="I54">
            <v>1.1941999999999999E-2</v>
          </cell>
          <cell r="J54">
            <v>0.11842</v>
          </cell>
        </row>
        <row r="55">
          <cell r="B55">
            <v>300</v>
          </cell>
          <cell r="C55">
            <v>7</v>
          </cell>
          <cell r="E55">
            <v>12.506399999999999</v>
          </cell>
          <cell r="F55">
            <v>-0.14671000000000001</v>
          </cell>
          <cell r="G55">
            <v>15.26244</v>
          </cell>
          <cell r="H55">
            <v>1.9799999999999999E-4</v>
          </cell>
          <cell r="I55">
            <v>1.2141000000000001E-2</v>
          </cell>
          <cell r="J55">
            <v>7.6241000000000003E-2</v>
          </cell>
        </row>
        <row r="56">
          <cell r="B56">
            <v>300</v>
          </cell>
          <cell r="C56">
            <v>8</v>
          </cell>
          <cell r="E56">
            <v>23.48931</v>
          </cell>
          <cell r="F56">
            <v>-0.1457</v>
          </cell>
          <cell r="G56">
            <v>18.700810000000001</v>
          </cell>
          <cell r="H56">
            <v>1.83E-4</v>
          </cell>
          <cell r="I56">
            <v>1.0893E-2</v>
          </cell>
          <cell r="J56">
            <v>2.8691000000000001E-2</v>
          </cell>
        </row>
        <row r="57">
          <cell r="B57">
            <v>300</v>
          </cell>
          <cell r="C57">
            <v>9</v>
          </cell>
          <cell r="E57">
            <v>23.751059999999999</v>
          </cell>
          <cell r="F57">
            <v>-0.10871</v>
          </cell>
          <cell r="G57">
            <v>17.93336</v>
          </cell>
          <cell r="H57">
            <v>1.47E-4</v>
          </cell>
          <cell r="I57">
            <v>9.469E-3</v>
          </cell>
          <cell r="J57">
            <v>2.9562000000000001E-2</v>
          </cell>
        </row>
        <row r="58">
          <cell r="B58">
            <v>300</v>
          </cell>
          <cell r="C58">
            <v>10</v>
          </cell>
          <cell r="E58">
            <v>27.544830000000001</v>
          </cell>
          <cell r="F58">
            <v>-0.31256</v>
          </cell>
          <cell r="G58">
            <v>16.985009999999999</v>
          </cell>
          <cell r="H58">
            <v>2.2699999999999999E-4</v>
          </cell>
          <cell r="I58">
            <v>1.7068E-2</v>
          </cell>
          <cell r="J58">
            <v>3.0662999999999999E-2</v>
          </cell>
        </row>
        <row r="59">
          <cell r="B59">
            <v>300</v>
          </cell>
          <cell r="C59">
            <v>11</v>
          </cell>
          <cell r="E59">
            <v>30.79391</v>
          </cell>
          <cell r="F59">
            <v>-8.5900000000000004E-3</v>
          </cell>
          <cell r="G59">
            <v>14.177149999999999</v>
          </cell>
          <cell r="H59">
            <v>1.7799999999999999E-4</v>
          </cell>
          <cell r="I59">
            <v>1.5795E-2</v>
          </cell>
          <cell r="J59">
            <v>1.8492999999999999E-2</v>
          </cell>
        </row>
        <row r="60">
          <cell r="B60">
            <v>300</v>
          </cell>
          <cell r="C60">
            <v>12</v>
          </cell>
          <cell r="E60">
            <v>34.194710000000001</v>
          </cell>
          <cell r="F60">
            <v>4.1147000000000003E-2</v>
          </cell>
          <cell r="G60">
            <v>12.98095</v>
          </cell>
          <cell r="H60">
            <v>1.65E-4</v>
          </cell>
          <cell r="I60">
            <v>1.6237000000000001E-2</v>
          </cell>
          <cell r="J60">
            <v>1.6427000000000001E-2</v>
          </cell>
        </row>
        <row r="61">
          <cell r="B61">
            <v>300</v>
          </cell>
          <cell r="C61">
            <v>13</v>
          </cell>
          <cell r="E61">
            <v>38.643590000000003</v>
          </cell>
          <cell r="F61">
            <v>-4.9630000000000001E-2</v>
          </cell>
          <cell r="G61">
            <v>12.91794</v>
          </cell>
          <cell r="H61">
            <v>1.8000000000000001E-4</v>
          </cell>
          <cell r="I61">
            <v>2.0025999999999999E-2</v>
          </cell>
          <cell r="J61">
            <v>1.4664999999999999E-2</v>
          </cell>
        </row>
        <row r="62">
          <cell r="B62">
            <v>300</v>
          </cell>
          <cell r="C62">
            <v>14</v>
          </cell>
          <cell r="E62">
            <v>42.06335</v>
          </cell>
          <cell r="F62">
            <v>-2.2360000000000001E-2</v>
          </cell>
          <cell r="G62">
            <v>12.104369999999999</v>
          </cell>
          <cell r="H62">
            <v>1.7200000000000001E-4</v>
          </cell>
          <cell r="I62">
            <v>2.0135E-2</v>
          </cell>
          <cell r="J62">
            <v>1.3391999999999999E-2</v>
          </cell>
        </row>
        <row r="63">
          <cell r="B63">
            <v>300</v>
          </cell>
          <cell r="C63">
            <v>15</v>
          </cell>
          <cell r="E63">
            <v>41.53801</v>
          </cell>
          <cell r="F63">
            <v>-4.1020000000000001E-2</v>
          </cell>
          <cell r="G63">
            <v>12.45213</v>
          </cell>
          <cell r="H63">
            <v>1.7699999999999999E-4</v>
          </cell>
          <cell r="I63">
            <v>2.0122000000000001E-2</v>
          </cell>
          <cell r="J63">
            <v>1.3629E-2</v>
          </cell>
        </row>
        <row r="64">
          <cell r="B64">
            <v>300</v>
          </cell>
          <cell r="C64">
            <v>16</v>
          </cell>
          <cell r="E64">
            <v>48.290610000000001</v>
          </cell>
          <cell r="F64">
            <v>-0.10604</v>
          </cell>
          <cell r="G64">
            <v>11.809369999999999</v>
          </cell>
          <cell r="H64">
            <v>1.8000000000000001E-4</v>
          </cell>
          <cell r="I64">
            <v>2.2492000000000002E-2</v>
          </cell>
          <cell r="J64">
            <v>1.18E-2</v>
          </cell>
        </row>
        <row r="65">
          <cell r="B65">
            <v>300</v>
          </cell>
          <cell r="C65">
            <v>17</v>
          </cell>
          <cell r="E65">
            <v>50.829169999999998</v>
          </cell>
          <cell r="F65">
            <v>-9.9769999999999998E-2</v>
          </cell>
          <cell r="G65">
            <v>11.42352</v>
          </cell>
          <cell r="H65">
            <v>1.76E-4</v>
          </cell>
          <cell r="I65">
            <v>2.2859000000000001E-2</v>
          </cell>
          <cell r="J65">
            <v>1.1188999999999999E-2</v>
          </cell>
        </row>
        <row r="66">
          <cell r="B66">
            <v>300</v>
          </cell>
          <cell r="C66">
            <v>18</v>
          </cell>
          <cell r="E66">
            <v>54.746789999999997</v>
          </cell>
          <cell r="F66">
            <v>-0.16904</v>
          </cell>
          <cell r="G66">
            <v>11.51535</v>
          </cell>
          <cell r="H66">
            <v>1.8799999999999999E-4</v>
          </cell>
          <cell r="I66">
            <v>2.5385999999999999E-2</v>
          </cell>
          <cell r="J66">
            <v>1.0482E-2</v>
          </cell>
        </row>
        <row r="67">
          <cell r="B67">
            <v>300</v>
          </cell>
          <cell r="C67">
            <v>19</v>
          </cell>
          <cell r="E67">
            <v>59.061779999999999</v>
          </cell>
          <cell r="F67">
            <v>-0.21146000000000001</v>
          </cell>
          <cell r="G67">
            <v>11.361750000000001</v>
          </cell>
          <cell r="H67">
            <v>1.9599999999999999E-4</v>
          </cell>
          <cell r="I67">
            <v>2.7321999999999999E-2</v>
          </cell>
          <cell r="J67">
            <v>9.7649999999999994E-3</v>
          </cell>
        </row>
        <row r="68">
          <cell r="B68">
            <v>300</v>
          </cell>
          <cell r="C68">
            <v>20</v>
          </cell>
          <cell r="E68">
            <v>61.608029999999999</v>
          </cell>
          <cell r="F68">
            <v>-0.20133999999999999</v>
          </cell>
          <cell r="G68">
            <v>11.04583</v>
          </cell>
          <cell r="H68">
            <v>1.92E-4</v>
          </cell>
          <cell r="I68">
            <v>2.7435000000000001E-2</v>
          </cell>
          <cell r="J68">
            <v>9.3469999999999994E-3</v>
          </cell>
        </row>
        <row r="70">
          <cell r="B70" t="str">
            <v>Curvature degrees /km</v>
          </cell>
          <cell r="E70" t="str">
            <v>Base Fuel</v>
          </cell>
          <cell r="F70" t="str">
            <v>K1</v>
          </cell>
          <cell r="G70" t="str">
            <v>K2</v>
          </cell>
          <cell r="H70" t="str">
            <v>K3</v>
          </cell>
          <cell r="I70" t="str">
            <v>K4</v>
          </cell>
          <cell r="J70" t="str">
            <v>K5</v>
          </cell>
        </row>
        <row r="71">
          <cell r="B71">
            <v>20</v>
          </cell>
          <cell r="C71">
            <v>1</v>
          </cell>
          <cell r="E71">
            <v>6.4917020000000001</v>
          </cell>
          <cell r="F71">
            <v>0.42143599999999998</v>
          </cell>
          <cell r="G71">
            <v>12.379060000000001</v>
          </cell>
          <cell r="H71">
            <v>6.5099999999999997E-5</v>
          </cell>
          <cell r="I71">
            <v>5.4920000000000004E-3</v>
          </cell>
          <cell r="J71">
            <v>0.18657799999999999</v>
          </cell>
        </row>
        <row r="72">
          <cell r="B72">
            <v>20</v>
          </cell>
          <cell r="C72">
            <v>2</v>
          </cell>
          <cell r="E72">
            <v>7.8689470000000004</v>
          </cell>
          <cell r="F72">
            <v>0.410501</v>
          </cell>
          <cell r="G72">
            <v>14.296749999999999</v>
          </cell>
          <cell r="H72">
            <v>5.5800000000000001E-5</v>
          </cell>
          <cell r="I72">
            <v>4.7060000000000001E-3</v>
          </cell>
          <cell r="J72">
            <v>0.15503900000000001</v>
          </cell>
        </row>
        <row r="73">
          <cell r="B73">
            <v>20</v>
          </cell>
          <cell r="C73">
            <v>3</v>
          </cell>
          <cell r="E73">
            <v>9.9636080000000007</v>
          </cell>
          <cell r="F73">
            <v>0.45366000000000001</v>
          </cell>
          <cell r="G73">
            <v>14.87534</v>
          </cell>
          <cell r="H73">
            <v>4.5000000000000003E-5</v>
          </cell>
          <cell r="I73">
            <v>3.7069999999999998E-3</v>
          </cell>
          <cell r="J73">
            <v>0.112982</v>
          </cell>
        </row>
        <row r="74">
          <cell r="B74">
            <v>20</v>
          </cell>
          <cell r="C74">
            <v>4</v>
          </cell>
          <cell r="E74">
            <v>7.8322690000000001</v>
          </cell>
          <cell r="F74">
            <v>0.213757</v>
          </cell>
          <cell r="G74">
            <v>19.695869999999999</v>
          </cell>
          <cell r="H74">
            <v>5.6199999999999997E-5</v>
          </cell>
          <cell r="I74">
            <v>3.2729999999999999E-3</v>
          </cell>
          <cell r="J74">
            <v>0.20973700000000001</v>
          </cell>
        </row>
        <row r="75">
          <cell r="B75">
            <v>20</v>
          </cell>
          <cell r="C75">
            <v>5</v>
          </cell>
          <cell r="E75">
            <v>10.411630000000001</v>
          </cell>
          <cell r="F75">
            <v>0.44900299999999999</v>
          </cell>
          <cell r="G75">
            <v>13.97532</v>
          </cell>
          <cell r="H75">
            <v>4.6900000000000002E-5</v>
          </cell>
          <cell r="I75">
            <v>4.4510000000000001E-3</v>
          </cell>
          <cell r="J75">
            <v>8.1450999999999996E-2</v>
          </cell>
        </row>
        <row r="76">
          <cell r="B76">
            <v>20</v>
          </cell>
          <cell r="C76">
            <v>6</v>
          </cell>
          <cell r="E76">
            <v>8.1940430000000006</v>
          </cell>
          <cell r="F76">
            <v>0.12436</v>
          </cell>
          <cell r="G76">
            <v>17.125330000000002</v>
          </cell>
          <cell r="H76">
            <v>1.05E-4</v>
          </cell>
          <cell r="I76">
            <v>8.0750000000000006E-3</v>
          </cell>
          <cell r="J76">
            <v>0.16903799999999999</v>
          </cell>
        </row>
        <row r="77">
          <cell r="B77">
            <v>20</v>
          </cell>
          <cell r="C77">
            <v>7</v>
          </cell>
          <cell r="E77">
            <v>12.99676</v>
          </cell>
          <cell r="F77">
            <v>0.21809000000000001</v>
          </cell>
          <cell r="G77">
            <v>10.396789999999999</v>
          </cell>
          <cell r="H77">
            <v>6.9599999999999998E-5</v>
          </cell>
          <cell r="I77">
            <v>1.1354E-2</v>
          </cell>
          <cell r="J77">
            <v>0.115936</v>
          </cell>
        </row>
        <row r="78">
          <cell r="B78">
            <v>20</v>
          </cell>
          <cell r="C78">
            <v>8</v>
          </cell>
          <cell r="E78">
            <v>28.30358</v>
          </cell>
          <cell r="F78">
            <v>0.154471</v>
          </cell>
          <cell r="G78">
            <v>11.011900000000001</v>
          </cell>
          <cell r="H78">
            <v>3.4199999999999998E-5</v>
          </cell>
          <cell r="I78">
            <v>7.9600000000000001E-3</v>
          </cell>
          <cell r="J78">
            <v>5.7013000000000001E-2</v>
          </cell>
        </row>
        <row r="79">
          <cell r="B79">
            <v>20</v>
          </cell>
          <cell r="C79">
            <v>9</v>
          </cell>
          <cell r="E79">
            <v>32.60248</v>
          </cell>
          <cell r="F79">
            <v>0.22856499999999999</v>
          </cell>
          <cell r="G79">
            <v>7.5488960000000001</v>
          </cell>
          <cell r="H79">
            <v>7.5399999999999998E-6</v>
          </cell>
          <cell r="I79">
            <v>5.1749999999999999E-3</v>
          </cell>
          <cell r="J79">
            <v>5.0175999999999998E-2</v>
          </cell>
        </row>
        <row r="80">
          <cell r="B80">
            <v>20</v>
          </cell>
          <cell r="C80">
            <v>10</v>
          </cell>
          <cell r="E80">
            <v>33.399360000000001</v>
          </cell>
          <cell r="F80">
            <v>-2.7E-2</v>
          </cell>
          <cell r="G80">
            <v>11.85291</v>
          </cell>
          <cell r="H80">
            <v>6.2000000000000003E-5</v>
          </cell>
          <cell r="I80">
            <v>1.1762E-2</v>
          </cell>
          <cell r="J80">
            <v>5.1206000000000002E-2</v>
          </cell>
        </row>
        <row r="81">
          <cell r="B81">
            <v>20</v>
          </cell>
          <cell r="C81">
            <v>11</v>
          </cell>
          <cell r="E81">
            <v>37.52704</v>
          </cell>
          <cell r="F81">
            <v>4.5768999999999997E-2</v>
          </cell>
          <cell r="G81">
            <v>9.9322119999999998</v>
          </cell>
          <cell r="H81">
            <v>5.1199999999999998E-5</v>
          </cell>
          <cell r="I81">
            <v>1.116E-2</v>
          </cell>
          <cell r="J81">
            <v>4.3394000000000002E-2</v>
          </cell>
        </row>
        <row r="82">
          <cell r="B82">
            <v>20</v>
          </cell>
          <cell r="C82">
            <v>12</v>
          </cell>
          <cell r="E82">
            <v>41.891550000000002</v>
          </cell>
          <cell r="F82">
            <v>8.7510000000000004E-2</v>
          </cell>
          <cell r="G82">
            <v>8.372325</v>
          </cell>
          <cell r="H82">
            <v>4.2700000000000001E-5</v>
          </cell>
          <cell r="I82">
            <v>1.0966999999999999E-2</v>
          </cell>
          <cell r="J82">
            <v>3.8762999999999999E-2</v>
          </cell>
        </row>
        <row r="83">
          <cell r="B83">
            <v>20</v>
          </cell>
          <cell r="C83">
            <v>13</v>
          </cell>
          <cell r="E83">
            <v>49.68329</v>
          </cell>
          <cell r="F83">
            <v>8.9869000000000004E-2</v>
          </cell>
          <cell r="G83">
            <v>6.958297</v>
          </cell>
          <cell r="H83">
            <v>3.3800000000000002E-5</v>
          </cell>
          <cell r="I83">
            <v>1.1206000000000001E-2</v>
          </cell>
          <cell r="J83">
            <v>3.2989999999999998E-2</v>
          </cell>
        </row>
        <row r="84">
          <cell r="B84">
            <v>20</v>
          </cell>
          <cell r="C84">
            <v>14</v>
          </cell>
          <cell r="E84">
            <v>55.503929999999997</v>
          </cell>
          <cell r="F84">
            <v>0.123463</v>
          </cell>
          <cell r="G84">
            <v>5.6555720000000003</v>
          </cell>
          <cell r="H84">
            <v>2.5299999999999998E-5</v>
          </cell>
          <cell r="I84">
            <v>1.0671999999999999E-2</v>
          </cell>
          <cell r="J84">
            <v>2.9440999999999998E-2</v>
          </cell>
        </row>
        <row r="85">
          <cell r="B85">
            <v>20</v>
          </cell>
          <cell r="C85">
            <v>15</v>
          </cell>
          <cell r="E85">
            <v>53.770650000000003</v>
          </cell>
          <cell r="F85">
            <v>0.107184</v>
          </cell>
          <cell r="G85">
            <v>6.1343779999999999</v>
          </cell>
          <cell r="H85">
            <v>2.9899999999999998E-5</v>
          </cell>
          <cell r="I85">
            <v>1.1087E-2</v>
          </cell>
          <cell r="J85">
            <v>3.0439000000000001E-2</v>
          </cell>
        </row>
        <row r="86">
          <cell r="B86">
            <v>20</v>
          </cell>
          <cell r="C86">
            <v>16</v>
          </cell>
          <cell r="E86">
            <v>70.87782</v>
          </cell>
          <cell r="F86">
            <v>9.0232000000000007E-2</v>
          </cell>
          <cell r="G86">
            <v>4.637931</v>
          </cell>
          <cell r="H86">
            <v>1.9899999999999999E-5</v>
          </cell>
          <cell r="I86">
            <v>1.0248999999999999E-2</v>
          </cell>
          <cell r="J86">
            <v>2.3258999999999998E-2</v>
          </cell>
        </row>
        <row r="87">
          <cell r="B87">
            <v>20</v>
          </cell>
          <cell r="C87">
            <v>17</v>
          </cell>
          <cell r="E87">
            <v>76.100999999999999</v>
          </cell>
          <cell r="F87">
            <v>8.6012000000000005E-2</v>
          </cell>
          <cell r="G87">
            <v>4.3633949999999997</v>
          </cell>
          <cell r="H87">
            <v>1.9000000000000001E-5</v>
          </cell>
          <cell r="I87">
            <v>1.0076E-2</v>
          </cell>
          <cell r="J87">
            <v>2.1701999999999999E-2</v>
          </cell>
        </row>
        <row r="88">
          <cell r="B88">
            <v>20</v>
          </cell>
          <cell r="C88">
            <v>18</v>
          </cell>
          <cell r="E88">
            <v>84.654769999999999</v>
          </cell>
          <cell r="F88">
            <v>1.2201999999999999E-2</v>
          </cell>
          <cell r="G88">
            <v>4.8704020000000003</v>
          </cell>
          <cell r="H88">
            <v>2.8500000000000002E-5</v>
          </cell>
          <cell r="I88">
            <v>1.0692E-2</v>
          </cell>
          <cell r="J88">
            <v>1.9903000000000001E-2</v>
          </cell>
        </row>
        <row r="89">
          <cell r="B89">
            <v>20</v>
          </cell>
          <cell r="C89">
            <v>19</v>
          </cell>
          <cell r="E89">
            <v>93.687560000000005</v>
          </cell>
          <cell r="F89">
            <v>-4.5220000000000003E-2</v>
          </cell>
          <cell r="G89">
            <v>5.1283390000000004</v>
          </cell>
          <cell r="H89">
            <v>3.82E-5</v>
          </cell>
          <cell r="I89">
            <v>1.1146E-2</v>
          </cell>
          <cell r="J89">
            <v>1.8280999999999999E-2</v>
          </cell>
        </row>
        <row r="90">
          <cell r="B90">
            <v>20</v>
          </cell>
          <cell r="C90">
            <v>20</v>
          </cell>
          <cell r="E90">
            <v>99.146339999999995</v>
          </cell>
          <cell r="F90">
            <v>-4.8219999999999999E-2</v>
          </cell>
          <cell r="G90">
            <v>4.9385149999999998</v>
          </cell>
          <cell r="H90">
            <v>3.8600000000000003E-5</v>
          </cell>
          <cell r="I90">
            <v>1.0978999999999999E-2</v>
          </cell>
          <cell r="J90">
            <v>1.7311E-2</v>
          </cell>
        </row>
        <row r="92">
          <cell r="B92" t="str">
            <v>Curvature degrees /km</v>
          </cell>
          <cell r="E92" t="str">
            <v>Base Fuel</v>
          </cell>
          <cell r="F92" t="str">
            <v>K1</v>
          </cell>
          <cell r="G92" t="str">
            <v>K2</v>
          </cell>
          <cell r="H92" t="str">
            <v>K3</v>
          </cell>
          <cell r="I92" t="str">
            <v>K4</v>
          </cell>
          <cell r="J92" t="str">
            <v>K5</v>
          </cell>
        </row>
        <row r="93">
          <cell r="B93">
            <v>120</v>
          </cell>
          <cell r="C93">
            <v>1</v>
          </cell>
          <cell r="E93">
            <v>6.493322</v>
          </cell>
          <cell r="F93">
            <v>0.42057600000000001</v>
          </cell>
          <cell r="G93">
            <v>12.22087</v>
          </cell>
          <cell r="H93">
            <v>6.5099999999999997E-5</v>
          </cell>
          <cell r="I93">
            <v>5.274E-3</v>
          </cell>
          <cell r="J93">
            <v>0.193604</v>
          </cell>
        </row>
        <row r="94">
          <cell r="B94">
            <v>120</v>
          </cell>
          <cell r="C94">
            <v>2</v>
          </cell>
          <cell r="E94">
            <v>7.8724920000000003</v>
          </cell>
          <cell r="F94">
            <v>0.40734900000000002</v>
          </cell>
          <cell r="G94">
            <v>14.154260000000001</v>
          </cell>
          <cell r="H94">
            <v>5.6100000000000002E-5</v>
          </cell>
          <cell r="I94">
            <v>4.4549999999999998E-3</v>
          </cell>
          <cell r="J94">
            <v>0.162052</v>
          </cell>
        </row>
        <row r="95">
          <cell r="B95">
            <v>120</v>
          </cell>
          <cell r="C95">
            <v>3</v>
          </cell>
          <cell r="E95">
            <v>9.9694710000000004</v>
          </cell>
          <cell r="F95">
            <v>0.44872499999999998</v>
          </cell>
          <cell r="G95">
            <v>14.74419</v>
          </cell>
          <cell r="H95">
            <v>4.5500000000000001E-5</v>
          </cell>
          <cell r="I95">
            <v>3.4120000000000001E-3</v>
          </cell>
          <cell r="J95">
            <v>0.11987200000000001</v>
          </cell>
        </row>
        <row r="96">
          <cell r="B96">
            <v>120</v>
          </cell>
          <cell r="C96">
            <v>4</v>
          </cell>
          <cell r="E96">
            <v>7.8387349999999998</v>
          </cell>
          <cell r="F96">
            <v>0.21312700000000001</v>
          </cell>
          <cell r="G96">
            <v>19.44389</v>
          </cell>
          <cell r="H96">
            <v>5.63E-5</v>
          </cell>
          <cell r="I96">
            <v>2.9589999999999998E-3</v>
          </cell>
          <cell r="J96">
            <v>0.215253</v>
          </cell>
        </row>
        <row r="97">
          <cell r="B97">
            <v>120</v>
          </cell>
          <cell r="C97">
            <v>5</v>
          </cell>
          <cell r="E97">
            <v>10.42136</v>
          </cell>
          <cell r="F97">
            <v>0.43702200000000002</v>
          </cell>
          <cell r="G97">
            <v>14.033950000000001</v>
          </cell>
          <cell r="H97">
            <v>4.9299999999999999E-5</v>
          </cell>
          <cell r="I97">
            <v>4.1669999999999997E-3</v>
          </cell>
          <cell r="J97">
            <v>8.4735000000000005E-2</v>
          </cell>
        </row>
        <row r="98">
          <cell r="B98">
            <v>120</v>
          </cell>
          <cell r="C98">
            <v>6</v>
          </cell>
          <cell r="E98">
            <v>8.1950249999999993</v>
          </cell>
          <cell r="F98">
            <v>0.16858000000000001</v>
          </cell>
          <cell r="G98">
            <v>16.15015</v>
          </cell>
          <cell r="H98">
            <v>9.7100000000000002E-5</v>
          </cell>
          <cell r="I98">
            <v>8.1169999999999992E-3</v>
          </cell>
          <cell r="J98">
            <v>0.168629</v>
          </cell>
        </row>
        <row r="99">
          <cell r="B99">
            <v>120</v>
          </cell>
          <cell r="C99">
            <v>7</v>
          </cell>
          <cell r="E99">
            <v>12.99869</v>
          </cell>
          <cell r="F99">
            <v>0.24648600000000001</v>
          </cell>
          <cell r="G99">
            <v>9.6333409999999997</v>
          </cell>
          <cell r="H99">
            <v>6.7500000000000001E-5</v>
          </cell>
          <cell r="I99">
            <v>1.0245000000000001E-2</v>
          </cell>
          <cell r="J99">
            <v>0.116933</v>
          </cell>
        </row>
        <row r="100">
          <cell r="B100">
            <v>120</v>
          </cell>
          <cell r="C100">
            <v>8</v>
          </cell>
          <cell r="E100">
            <v>28.336690000000001</v>
          </cell>
          <cell r="F100">
            <v>0.16391500000000001</v>
          </cell>
          <cell r="G100">
            <v>10.800280000000001</v>
          </cell>
          <cell r="H100">
            <v>3.3699999999999999E-5</v>
          </cell>
          <cell r="I100">
            <v>7.6270000000000001E-3</v>
          </cell>
          <cell r="J100">
            <v>5.6952000000000003E-2</v>
          </cell>
        </row>
        <row r="101">
          <cell r="B101">
            <v>120</v>
          </cell>
          <cell r="C101">
            <v>9</v>
          </cell>
          <cell r="E101">
            <v>32.652920000000002</v>
          </cell>
          <cell r="F101">
            <v>0.21981100000000001</v>
          </cell>
          <cell r="G101">
            <v>7.7032910000000001</v>
          </cell>
          <cell r="H101">
            <v>1.01E-5</v>
          </cell>
          <cell r="I101">
            <v>5.0889999999999998E-3</v>
          </cell>
          <cell r="J101">
            <v>5.0120999999999999E-2</v>
          </cell>
        </row>
        <row r="102">
          <cell r="B102">
            <v>120</v>
          </cell>
          <cell r="C102">
            <v>10</v>
          </cell>
          <cell r="E102">
            <v>33.409590000000001</v>
          </cell>
          <cell r="F102">
            <v>5.6460000000000003E-2</v>
          </cell>
          <cell r="G102">
            <v>10.2964</v>
          </cell>
          <cell r="H102">
            <v>4.6499999999999999E-5</v>
          </cell>
          <cell r="I102">
            <v>1.0702E-2</v>
          </cell>
          <cell r="J102">
            <v>5.0965999999999997E-2</v>
          </cell>
        </row>
        <row r="103">
          <cell r="B103">
            <v>120</v>
          </cell>
          <cell r="C103">
            <v>11</v>
          </cell>
          <cell r="E103">
            <v>37.535589999999999</v>
          </cell>
          <cell r="F103">
            <v>0.11534999999999999</v>
          </cell>
          <cell r="G103">
            <v>8.6060990000000004</v>
          </cell>
          <cell r="H103">
            <v>4.0599999999999998E-5</v>
          </cell>
          <cell r="I103">
            <v>9.8200000000000006E-3</v>
          </cell>
          <cell r="J103">
            <v>4.3284999999999997E-2</v>
          </cell>
        </row>
        <row r="104">
          <cell r="B104">
            <v>120</v>
          </cell>
          <cell r="C104">
            <v>12</v>
          </cell>
          <cell r="E104">
            <v>41.901110000000003</v>
          </cell>
          <cell r="F104">
            <v>0.14610000000000001</v>
          </cell>
          <cell r="G104">
            <v>7.2406249999999996</v>
          </cell>
          <cell r="H104">
            <v>3.43E-5</v>
          </cell>
          <cell r="I104">
            <v>9.6780000000000008E-3</v>
          </cell>
          <cell r="J104">
            <v>3.8709E-2</v>
          </cell>
        </row>
        <row r="105">
          <cell r="B105">
            <v>120</v>
          </cell>
          <cell r="C105">
            <v>13</v>
          </cell>
          <cell r="E105">
            <v>49.694749999999999</v>
          </cell>
          <cell r="F105">
            <v>0.102705</v>
          </cell>
          <cell r="G105">
            <v>6.6656370000000003</v>
          </cell>
          <cell r="H105">
            <v>3.3500000000000001E-5</v>
          </cell>
          <cell r="I105">
            <v>1.0666999999999999E-2</v>
          </cell>
          <cell r="J105">
            <v>3.3008999999999997E-2</v>
          </cell>
        </row>
        <row r="106">
          <cell r="B106">
            <v>120</v>
          </cell>
          <cell r="C106">
            <v>14</v>
          </cell>
          <cell r="E106">
            <v>55.516919999999999</v>
          </cell>
          <cell r="F106">
            <v>0.115608</v>
          </cell>
          <cell r="G106">
            <v>5.7262219999999999</v>
          </cell>
          <cell r="H106">
            <v>2.9099999999999999E-5</v>
          </cell>
          <cell r="I106">
            <v>1.0274E-2</v>
          </cell>
          <cell r="J106">
            <v>2.9512E-2</v>
          </cell>
        </row>
        <row r="107">
          <cell r="B107">
            <v>120</v>
          </cell>
          <cell r="C107">
            <v>15</v>
          </cell>
          <cell r="E107">
            <v>53.783230000000003</v>
          </cell>
          <cell r="F107">
            <v>0.110606</v>
          </cell>
          <cell r="G107">
            <v>6.0109579999999996</v>
          </cell>
          <cell r="H107">
            <v>3.1600000000000002E-5</v>
          </cell>
          <cell r="I107">
            <v>1.0577E-2</v>
          </cell>
          <cell r="J107">
            <v>3.0478999999999999E-2</v>
          </cell>
        </row>
        <row r="108">
          <cell r="B108">
            <v>120</v>
          </cell>
          <cell r="C108">
            <v>16</v>
          </cell>
          <cell r="E108">
            <v>71.560019999999994</v>
          </cell>
          <cell r="F108">
            <v>6.7405999999999994E-2</v>
          </cell>
          <cell r="G108">
            <v>4.8929330000000002</v>
          </cell>
          <cell r="H108">
            <v>2.6599999999999999E-5</v>
          </cell>
          <cell r="I108">
            <v>9.9260000000000008E-3</v>
          </cell>
          <cell r="J108">
            <v>2.3130000000000001E-2</v>
          </cell>
        </row>
        <row r="109">
          <cell r="B109">
            <v>120</v>
          </cell>
          <cell r="C109">
            <v>17</v>
          </cell>
          <cell r="E109">
            <v>76.788570000000007</v>
          </cell>
          <cell r="F109">
            <v>6.4713999999999994E-2</v>
          </cell>
          <cell r="G109">
            <v>4.5978890000000003</v>
          </cell>
          <cell r="H109">
            <v>2.5400000000000001E-5</v>
          </cell>
          <cell r="I109">
            <v>9.7820000000000008E-3</v>
          </cell>
          <cell r="J109">
            <v>2.1592E-2</v>
          </cell>
        </row>
        <row r="110">
          <cell r="B110">
            <v>120</v>
          </cell>
          <cell r="C110">
            <v>18</v>
          </cell>
          <cell r="E110">
            <v>85.298550000000006</v>
          </cell>
          <cell r="F110">
            <v>-8.9700000000000005E-3</v>
          </cell>
          <cell r="G110">
            <v>5.1048910000000003</v>
          </cell>
          <cell r="H110">
            <v>3.6000000000000001E-5</v>
          </cell>
          <cell r="I110">
            <v>1.042E-2</v>
          </cell>
          <cell r="J110">
            <v>1.9823E-2</v>
          </cell>
        </row>
        <row r="111">
          <cell r="B111">
            <v>120</v>
          </cell>
          <cell r="C111">
            <v>19</v>
          </cell>
          <cell r="E111">
            <v>94.303439999999995</v>
          </cell>
          <cell r="F111">
            <v>-6.6309999999999994E-2</v>
          </cell>
          <cell r="G111">
            <v>5.3645569999999996</v>
          </cell>
          <cell r="H111">
            <v>4.6600000000000001E-5</v>
          </cell>
          <cell r="I111">
            <v>1.0892000000000001E-2</v>
          </cell>
          <cell r="J111">
            <v>1.8218000000000002E-2</v>
          </cell>
        </row>
        <row r="112">
          <cell r="B112">
            <v>120</v>
          </cell>
          <cell r="C112">
            <v>20</v>
          </cell>
          <cell r="E112">
            <v>99.749740000000003</v>
          </cell>
          <cell r="F112">
            <v>-6.8690000000000001E-2</v>
          </cell>
          <cell r="G112">
            <v>5.167497</v>
          </cell>
          <cell r="H112">
            <v>4.6799999999999999E-5</v>
          </cell>
          <cell r="I112">
            <v>1.0744999999999999E-2</v>
          </cell>
          <cell r="J112">
            <v>1.7259E-2</v>
          </cell>
        </row>
        <row r="114">
          <cell r="B114" t="str">
            <v>Curvature degrees /km</v>
          </cell>
          <cell r="E114" t="str">
            <v>Base Fuel</v>
          </cell>
          <cell r="F114" t="str">
            <v>K1</v>
          </cell>
          <cell r="G114" t="str">
            <v>K2</v>
          </cell>
          <cell r="H114" t="str">
            <v>K3</v>
          </cell>
          <cell r="I114" t="str">
            <v>K4</v>
          </cell>
          <cell r="J114" t="str">
            <v>K5</v>
          </cell>
        </row>
        <row r="115">
          <cell r="B115">
            <v>300</v>
          </cell>
          <cell r="C115">
            <v>1</v>
          </cell>
          <cell r="E115">
            <v>6.5088699999999999</v>
          </cell>
          <cell r="F115">
            <v>0.39560600000000001</v>
          </cell>
          <cell r="G115">
            <v>11.993029999999999</v>
          </cell>
          <cell r="H115">
            <v>6.8999999999999997E-5</v>
          </cell>
          <cell r="I115">
            <v>4.8960000000000002E-3</v>
          </cell>
          <cell r="J115">
            <v>0.22141</v>
          </cell>
        </row>
        <row r="116">
          <cell r="B116">
            <v>300</v>
          </cell>
          <cell r="C116">
            <v>2</v>
          </cell>
          <cell r="E116">
            <v>7.9116879999999998</v>
          </cell>
          <cell r="F116">
            <v>0.37675399999999998</v>
          </cell>
          <cell r="G116">
            <v>13.86783</v>
          </cell>
          <cell r="H116">
            <v>6.0399999999999998E-5</v>
          </cell>
          <cell r="I116">
            <v>4.0179999999999999E-3</v>
          </cell>
          <cell r="J116">
            <v>0.18901899999999999</v>
          </cell>
        </row>
        <row r="117">
          <cell r="B117">
            <v>300</v>
          </cell>
          <cell r="C117">
            <v>3</v>
          </cell>
          <cell r="E117">
            <v>10.03082</v>
          </cell>
          <cell r="F117">
            <v>0.41709200000000002</v>
          </cell>
          <cell r="G117">
            <v>14.4</v>
          </cell>
          <cell r="H117">
            <v>4.99E-5</v>
          </cell>
          <cell r="I117">
            <v>2.941E-3</v>
          </cell>
          <cell r="J117">
            <v>0.14438999999999999</v>
          </cell>
        </row>
        <row r="118">
          <cell r="B118">
            <v>300</v>
          </cell>
          <cell r="C118">
            <v>4</v>
          </cell>
          <cell r="E118">
            <v>7.9087569999999996</v>
          </cell>
          <cell r="F118">
            <v>0.15345200000000001</v>
          </cell>
          <cell r="G118">
            <v>19.185770000000002</v>
          </cell>
          <cell r="H118">
            <v>6.5900000000000003E-5</v>
          </cell>
          <cell r="I118">
            <v>2.2590000000000002E-3</v>
          </cell>
          <cell r="J118">
            <v>0.24329500000000001</v>
          </cell>
        </row>
        <row r="119">
          <cell r="B119">
            <v>300</v>
          </cell>
          <cell r="C119">
            <v>5</v>
          </cell>
          <cell r="E119">
            <v>10.526770000000001</v>
          </cell>
          <cell r="F119">
            <v>0.36965100000000001</v>
          </cell>
          <cell r="G119">
            <v>14.3127</v>
          </cell>
          <cell r="H119">
            <v>6.3100000000000002E-5</v>
          </cell>
          <cell r="I119">
            <v>3.5300000000000002E-3</v>
          </cell>
          <cell r="J119">
            <v>9.9865999999999996E-2</v>
          </cell>
        </row>
        <row r="120">
          <cell r="B120">
            <v>300</v>
          </cell>
          <cell r="C120">
            <v>6</v>
          </cell>
          <cell r="E120">
            <v>8.2216470000000008</v>
          </cell>
          <cell r="F120">
            <v>0.188198</v>
          </cell>
          <cell r="G120">
            <v>15.127829999999999</v>
          </cell>
          <cell r="H120">
            <v>9.6799999999999995E-5</v>
          </cell>
          <cell r="I120">
            <v>7.5880000000000001E-3</v>
          </cell>
          <cell r="J120">
            <v>0.174732</v>
          </cell>
        </row>
        <row r="121">
          <cell r="B121">
            <v>300</v>
          </cell>
          <cell r="C121">
            <v>7</v>
          </cell>
          <cell r="E121">
            <v>13.06227</v>
          </cell>
          <cell r="F121">
            <v>0.232187</v>
          </cell>
          <cell r="G121">
            <v>8.8988399999999999</v>
          </cell>
          <cell r="H121">
            <v>8.0199999999999998E-5</v>
          </cell>
          <cell r="I121">
            <v>8.3199999999999993E-3</v>
          </cell>
          <cell r="J121">
            <v>0.121418</v>
          </cell>
        </row>
        <row r="122">
          <cell r="B122">
            <v>300</v>
          </cell>
          <cell r="C122">
            <v>8</v>
          </cell>
          <cell r="E122">
            <v>28.70234</v>
          </cell>
          <cell r="F122">
            <v>0.18506400000000001</v>
          </cell>
          <cell r="G122">
            <v>10.011060000000001</v>
          </cell>
          <cell r="H122">
            <v>3.6900000000000002E-5</v>
          </cell>
          <cell r="I122">
            <v>6.607E-3</v>
          </cell>
          <cell r="J122">
            <v>5.6522999999999997E-2</v>
          </cell>
        </row>
        <row r="123">
          <cell r="B123">
            <v>300</v>
          </cell>
          <cell r="C123">
            <v>9</v>
          </cell>
          <cell r="E123">
            <v>33.20975</v>
          </cell>
          <cell r="F123">
            <v>0.175593</v>
          </cell>
          <cell r="G123">
            <v>8.0612449999999995</v>
          </cell>
          <cell r="H123">
            <v>2.4600000000000002E-5</v>
          </cell>
          <cell r="I123">
            <v>4.6410000000000002E-3</v>
          </cell>
          <cell r="J123">
            <v>5.0075000000000001E-2</v>
          </cell>
        </row>
        <row r="124">
          <cell r="B124">
            <v>300</v>
          </cell>
          <cell r="C124">
            <v>10</v>
          </cell>
          <cell r="E124">
            <v>33.573169999999998</v>
          </cell>
          <cell r="F124">
            <v>9.0654999999999999E-2</v>
          </cell>
          <cell r="G124">
            <v>9.5114940000000008</v>
          </cell>
          <cell r="H124">
            <v>4.7200000000000002E-5</v>
          </cell>
          <cell r="I124">
            <v>9.5879999999999993E-3</v>
          </cell>
          <cell r="J124">
            <v>5.0722999999999997E-2</v>
          </cell>
        </row>
        <row r="125">
          <cell r="B125">
            <v>300</v>
          </cell>
          <cell r="C125">
            <v>11</v>
          </cell>
          <cell r="E125">
            <v>37.723030000000001</v>
          </cell>
          <cell r="F125">
            <v>0.15817200000000001</v>
          </cell>
          <cell r="G125">
            <v>7.6405539999999998</v>
          </cell>
          <cell r="H125">
            <v>4.0299999999999997E-5</v>
          </cell>
          <cell r="I125">
            <v>8.5159999999999993E-3</v>
          </cell>
          <cell r="J125">
            <v>4.3088000000000001E-2</v>
          </cell>
        </row>
        <row r="126">
          <cell r="B126">
            <v>300</v>
          </cell>
          <cell r="C126">
            <v>12</v>
          </cell>
          <cell r="E126">
            <v>42.113880000000002</v>
          </cell>
          <cell r="F126">
            <v>0.17249999999999999</v>
          </cell>
          <cell r="G126">
            <v>6.5618319999999999</v>
          </cell>
          <cell r="H126">
            <v>3.7400000000000001E-5</v>
          </cell>
          <cell r="I126">
            <v>8.4749999999999999E-3</v>
          </cell>
          <cell r="J126">
            <v>3.8595999999999998E-2</v>
          </cell>
        </row>
        <row r="127">
          <cell r="B127">
            <v>300</v>
          </cell>
          <cell r="C127">
            <v>13</v>
          </cell>
          <cell r="E127">
            <v>49.959400000000002</v>
          </cell>
          <cell r="F127">
            <v>8.1452999999999998E-2</v>
          </cell>
          <cell r="G127">
            <v>6.9175950000000004</v>
          </cell>
          <cell r="H127">
            <v>4.6900000000000002E-5</v>
          </cell>
          <cell r="I127">
            <v>9.9260000000000008E-3</v>
          </cell>
          <cell r="J127">
            <v>3.2908E-2</v>
          </cell>
        </row>
        <row r="128">
          <cell r="B128">
            <v>300</v>
          </cell>
          <cell r="C128">
            <v>14</v>
          </cell>
          <cell r="E128">
            <v>55.821779999999997</v>
          </cell>
          <cell r="F128">
            <v>9.1411000000000006E-2</v>
          </cell>
          <cell r="G128">
            <v>6.0443259999999999</v>
          </cell>
          <cell r="H128">
            <v>4.2899999999999999E-5</v>
          </cell>
          <cell r="I128">
            <v>9.6030000000000004E-3</v>
          </cell>
          <cell r="J128">
            <v>2.9416000000000001E-2</v>
          </cell>
        </row>
        <row r="129">
          <cell r="B129">
            <v>300</v>
          </cell>
          <cell r="C129">
            <v>15</v>
          </cell>
          <cell r="E129">
            <v>54.075150000000001</v>
          </cell>
          <cell r="F129">
            <v>9.4773999999999997E-2</v>
          </cell>
          <cell r="G129">
            <v>6.1792509999999998</v>
          </cell>
          <cell r="H129">
            <v>4.3800000000000001E-5</v>
          </cell>
          <cell r="I129">
            <v>9.8200000000000006E-3</v>
          </cell>
          <cell r="J129">
            <v>3.0360999999999999E-2</v>
          </cell>
        </row>
        <row r="130">
          <cell r="B130">
            <v>300</v>
          </cell>
          <cell r="C130">
            <v>16</v>
          </cell>
          <cell r="E130">
            <v>71.976960000000005</v>
          </cell>
          <cell r="F130">
            <v>2.1989999999999999E-2</v>
          </cell>
          <cell r="G130">
            <v>5.5490029999999999</v>
          </cell>
          <cell r="H130">
            <v>4.49E-5</v>
          </cell>
          <cell r="I130">
            <v>9.5289999999999993E-3</v>
          </cell>
          <cell r="J130">
            <v>2.3099999999999999E-2</v>
          </cell>
        </row>
        <row r="131">
          <cell r="B131">
            <v>300</v>
          </cell>
          <cell r="C131">
            <v>17</v>
          </cell>
          <cell r="E131">
            <v>77.608050000000006</v>
          </cell>
          <cell r="F131">
            <v>2.0778000000000001E-2</v>
          </cell>
          <cell r="G131">
            <v>5.1990920000000003</v>
          </cell>
          <cell r="H131">
            <v>4.2899999999999999E-5</v>
          </cell>
          <cell r="I131">
            <v>9.3799999999999994E-3</v>
          </cell>
          <cell r="J131">
            <v>2.1461999999999998E-2</v>
          </cell>
        </row>
        <row r="132">
          <cell r="B132">
            <v>300</v>
          </cell>
          <cell r="C132">
            <v>18</v>
          </cell>
          <cell r="E132">
            <v>86.705349999999996</v>
          </cell>
          <cell r="F132">
            <v>-5.0369999999999998E-2</v>
          </cell>
          <cell r="G132">
            <v>5.6075090000000003</v>
          </cell>
          <cell r="H132">
            <v>5.3600000000000002E-5</v>
          </cell>
          <cell r="I132">
            <v>9.9740000000000002E-3</v>
          </cell>
          <cell r="J132">
            <v>1.959E-2</v>
          </cell>
        </row>
        <row r="133">
          <cell r="B133">
            <v>300</v>
          </cell>
          <cell r="C133">
            <v>19</v>
          </cell>
          <cell r="E133">
            <v>95.552130000000005</v>
          </cell>
          <cell r="F133">
            <v>-0.10394</v>
          </cell>
          <cell r="G133">
            <v>5.814082</v>
          </cell>
          <cell r="H133">
            <v>6.4300000000000004E-5</v>
          </cell>
          <cell r="I133">
            <v>1.0482999999999999E-2</v>
          </cell>
          <cell r="J133">
            <v>1.8051000000000001E-2</v>
          </cell>
        </row>
        <row r="134">
          <cell r="B134">
            <v>300</v>
          </cell>
          <cell r="C134">
            <v>20</v>
          </cell>
          <cell r="E134">
            <v>100.94159999999999</v>
          </cell>
          <cell r="F134">
            <v>-0.10482</v>
          </cell>
          <cell r="G134">
            <v>5.5992050000000004</v>
          </cell>
          <cell r="H134">
            <v>6.41E-5</v>
          </cell>
          <cell r="I134">
            <v>1.0368E-2</v>
          </cell>
          <cell r="J134">
            <v>1.7121999999999998E-2</v>
          </cell>
        </row>
        <row r="136">
          <cell r="B136" t="str">
            <v>Curvature degrees /km</v>
          </cell>
          <cell r="E136" t="str">
            <v>Base Fuel</v>
          </cell>
          <cell r="F136" t="str">
            <v>K1</v>
          </cell>
          <cell r="G136" t="str">
            <v>K2</v>
          </cell>
          <cell r="H136" t="str">
            <v>K3</v>
          </cell>
          <cell r="I136" t="str">
            <v>K4</v>
          </cell>
          <cell r="J136" t="str">
            <v>K5</v>
          </cell>
        </row>
        <row r="137">
          <cell r="B137">
            <v>20</v>
          </cell>
          <cell r="C137">
            <v>1</v>
          </cell>
          <cell r="E137">
            <v>6.6606589999999999</v>
          </cell>
          <cell r="F137">
            <v>0.38344099999999998</v>
          </cell>
          <cell r="G137">
            <v>12.054349999999999</v>
          </cell>
          <cell r="H137">
            <v>6.02E-5</v>
          </cell>
          <cell r="I137">
            <v>4.7479999999999996E-3</v>
          </cell>
          <cell r="J137">
            <v>0.259216</v>
          </cell>
        </row>
        <row r="138">
          <cell r="B138">
            <v>20</v>
          </cell>
          <cell r="C138">
            <v>2</v>
          </cell>
          <cell r="E138">
            <v>8.0881640000000008</v>
          </cell>
          <cell r="F138">
            <v>0.36294700000000002</v>
          </cell>
          <cell r="G138">
            <v>14.053129999999999</v>
          </cell>
          <cell r="H138">
            <v>5.0899999999999997E-5</v>
          </cell>
          <cell r="I138">
            <v>3.7759999999999998E-3</v>
          </cell>
          <cell r="J138">
            <v>0.22379199999999999</v>
          </cell>
        </row>
        <row r="139">
          <cell r="B139">
            <v>20</v>
          </cell>
          <cell r="C139">
            <v>3</v>
          </cell>
          <cell r="E139">
            <v>10.214930000000001</v>
          </cell>
          <cell r="F139">
            <v>0.43319299999999999</v>
          </cell>
          <cell r="G139">
            <v>14.14124</v>
          </cell>
          <cell r="H139">
            <v>4.1300000000000001E-5</v>
          </cell>
          <cell r="I139">
            <v>3.3579999999999999E-3</v>
          </cell>
          <cell r="J139">
            <v>0.151311</v>
          </cell>
        </row>
        <row r="140">
          <cell r="B140">
            <v>20</v>
          </cell>
          <cell r="C140">
            <v>4</v>
          </cell>
          <cell r="E140">
            <v>8.628304</v>
          </cell>
          <cell r="F140">
            <v>0.25469199999999997</v>
          </cell>
          <cell r="G140">
            <v>14.789870000000001</v>
          </cell>
          <cell r="H140">
            <v>2.37E-5</v>
          </cell>
          <cell r="I140">
            <v>3.761E-3</v>
          </cell>
          <cell r="J140">
            <v>0.32846199999999998</v>
          </cell>
        </row>
        <row r="141">
          <cell r="B141">
            <v>20</v>
          </cell>
          <cell r="C141">
            <v>5</v>
          </cell>
          <cell r="E141">
            <v>10.677860000000001</v>
          </cell>
          <cell r="F141">
            <v>0.35419899999999999</v>
          </cell>
          <cell r="G141">
            <v>14.351039999999999</v>
          </cell>
          <cell r="H141">
            <v>3.7599999999999999E-5</v>
          </cell>
          <cell r="I141">
            <v>2.676E-3</v>
          </cell>
          <cell r="J141">
            <v>0.15298200000000001</v>
          </cell>
        </row>
        <row r="142">
          <cell r="B142">
            <v>20</v>
          </cell>
          <cell r="C142">
            <v>6</v>
          </cell>
          <cell r="E142">
            <v>8.8683979999999991</v>
          </cell>
          <cell r="F142">
            <v>0.100342</v>
          </cell>
          <cell r="G142">
            <v>14.27262</v>
          </cell>
          <cell r="H142">
            <v>6.7899999999999997E-5</v>
          </cell>
          <cell r="I142">
            <v>8.5290000000000001E-3</v>
          </cell>
          <cell r="J142">
            <v>0.266148</v>
          </cell>
        </row>
        <row r="143">
          <cell r="B143">
            <v>20</v>
          </cell>
          <cell r="C143">
            <v>7</v>
          </cell>
          <cell r="E143">
            <v>14.415190000000001</v>
          </cell>
          <cell r="F143">
            <v>8.5916999999999993E-2</v>
          </cell>
          <cell r="G143">
            <v>9.2783730000000002</v>
          </cell>
          <cell r="H143">
            <v>5.9299999999999998E-5</v>
          </cell>
          <cell r="I143">
            <v>1.0135E-2</v>
          </cell>
          <cell r="J143">
            <v>0.16780700000000001</v>
          </cell>
        </row>
        <row r="144">
          <cell r="B144">
            <v>20</v>
          </cell>
          <cell r="C144">
            <v>8</v>
          </cell>
          <cell r="E144">
            <v>34.54665</v>
          </cell>
          <cell r="F144">
            <v>0.15415300000000001</v>
          </cell>
          <cell r="G144">
            <v>8.3038310000000006</v>
          </cell>
          <cell r="H144">
            <v>1.6699999999999999E-5</v>
          </cell>
          <cell r="I144">
            <v>6.3990000000000002E-3</v>
          </cell>
          <cell r="J144">
            <v>6.8150000000000002E-2</v>
          </cell>
        </row>
        <row r="145">
          <cell r="B145">
            <v>20</v>
          </cell>
          <cell r="C145">
            <v>9</v>
          </cell>
          <cell r="E145">
            <v>40.435830000000003</v>
          </cell>
          <cell r="F145">
            <v>0.222189</v>
          </cell>
          <cell r="G145">
            <v>5.4310809999999998</v>
          </cell>
          <cell r="H145">
            <v>-4.0999999999999997E-6</v>
          </cell>
          <cell r="I145">
            <v>4.267E-3</v>
          </cell>
          <cell r="J145">
            <v>5.8178000000000001E-2</v>
          </cell>
        </row>
        <row r="146">
          <cell r="B146">
            <v>20</v>
          </cell>
          <cell r="C146">
            <v>10</v>
          </cell>
          <cell r="E146">
            <v>39.858960000000003</v>
          </cell>
          <cell r="F146">
            <v>6.3162999999999997E-2</v>
          </cell>
          <cell r="G146">
            <v>8.4794499999999999</v>
          </cell>
          <cell r="H146">
            <v>2.72E-5</v>
          </cell>
          <cell r="I146">
            <v>9.0220000000000005E-3</v>
          </cell>
          <cell r="J146">
            <v>6.0657999999999997E-2</v>
          </cell>
        </row>
        <row r="147">
          <cell r="B147">
            <v>20</v>
          </cell>
          <cell r="C147">
            <v>11</v>
          </cell>
          <cell r="E147">
            <v>46.52422</v>
          </cell>
          <cell r="F147">
            <v>9.2265E-2</v>
          </cell>
          <cell r="G147">
            <v>7.0035470000000002</v>
          </cell>
          <cell r="H147">
            <v>2.51E-5</v>
          </cell>
          <cell r="I147">
            <v>8.1720000000000004E-3</v>
          </cell>
          <cell r="J147">
            <v>5.0401000000000001E-2</v>
          </cell>
        </row>
        <row r="148">
          <cell r="B148">
            <v>20</v>
          </cell>
          <cell r="C148">
            <v>12</v>
          </cell>
          <cell r="E148">
            <v>52.45046</v>
          </cell>
          <cell r="F148">
            <v>0.110276</v>
          </cell>
          <cell r="G148">
            <v>5.9507669999999999</v>
          </cell>
          <cell r="H148">
            <v>2.1699999999999999E-5</v>
          </cell>
          <cell r="I148">
            <v>8.0450000000000001E-3</v>
          </cell>
          <cell r="J148">
            <v>4.4609999999999997E-2</v>
          </cell>
        </row>
        <row r="149">
          <cell r="B149">
            <v>20</v>
          </cell>
          <cell r="C149">
            <v>13</v>
          </cell>
          <cell r="E149">
            <v>62.310960000000001</v>
          </cell>
          <cell r="F149">
            <v>2.4451000000000001E-2</v>
          </cell>
          <cell r="G149">
            <v>6.1705310000000004</v>
          </cell>
          <cell r="H149">
            <v>2.97E-5</v>
          </cell>
          <cell r="I149">
            <v>8.9029999999999995E-3</v>
          </cell>
          <cell r="J149">
            <v>3.8381999999999999E-2</v>
          </cell>
        </row>
        <row r="150">
          <cell r="B150">
            <v>20</v>
          </cell>
          <cell r="C150">
            <v>14</v>
          </cell>
          <cell r="E150">
            <v>70.108789999999999</v>
          </cell>
          <cell r="F150">
            <v>3.1785000000000001E-2</v>
          </cell>
          <cell r="G150">
            <v>5.4302109999999999</v>
          </cell>
          <cell r="H150">
            <v>2.6800000000000001E-5</v>
          </cell>
          <cell r="I150">
            <v>8.5520000000000006E-3</v>
          </cell>
          <cell r="J150">
            <v>3.4092999999999998E-2</v>
          </cell>
        </row>
        <row r="151">
          <cell r="B151">
            <v>20</v>
          </cell>
          <cell r="C151">
            <v>15</v>
          </cell>
          <cell r="E151">
            <v>68.10427</v>
          </cell>
          <cell r="F151">
            <v>3.0249999999999999E-2</v>
          </cell>
          <cell r="G151">
            <v>5.6119950000000003</v>
          </cell>
          <cell r="H151">
            <v>2.7800000000000001E-5</v>
          </cell>
          <cell r="I151">
            <v>8.7779999999999993E-3</v>
          </cell>
          <cell r="J151">
            <v>3.5071999999999999E-2</v>
          </cell>
        </row>
        <row r="152">
          <cell r="B152">
            <v>20</v>
          </cell>
          <cell r="C152">
            <v>16</v>
          </cell>
          <cell r="E152">
            <v>91.390199999999993</v>
          </cell>
          <cell r="F152">
            <v>-4.7660000000000001E-2</v>
          </cell>
          <cell r="G152">
            <v>5.0337670000000001</v>
          </cell>
          <cell r="H152">
            <v>3.5200000000000002E-5</v>
          </cell>
          <cell r="I152">
            <v>8.1329999999999996E-3</v>
          </cell>
          <cell r="J152">
            <v>2.6776999999999999E-2</v>
          </cell>
        </row>
        <row r="153">
          <cell r="B153">
            <v>20</v>
          </cell>
          <cell r="C153">
            <v>17</v>
          </cell>
          <cell r="E153">
            <v>98.940770000000001</v>
          </cell>
          <cell r="F153">
            <v>-5.4059999999999997E-2</v>
          </cell>
          <cell r="G153">
            <v>4.7709729999999997</v>
          </cell>
          <cell r="H153">
            <v>3.6000000000000001E-5</v>
          </cell>
          <cell r="I153">
            <v>7.9349999999999993E-3</v>
          </cell>
          <cell r="J153">
            <v>2.4833000000000001E-2</v>
          </cell>
        </row>
        <row r="154">
          <cell r="B154">
            <v>20</v>
          </cell>
          <cell r="C154">
            <v>18</v>
          </cell>
          <cell r="E154">
            <v>111.5167</v>
          </cell>
          <cell r="F154">
            <v>-0.12551999999999999</v>
          </cell>
          <cell r="G154">
            <v>4.9135140000000002</v>
          </cell>
          <cell r="H154">
            <v>5.2800000000000003E-5</v>
          </cell>
          <cell r="I154">
            <v>8.3339999999999994E-3</v>
          </cell>
          <cell r="J154">
            <v>2.2613999999999999E-2</v>
          </cell>
        </row>
        <row r="155">
          <cell r="B155">
            <v>20</v>
          </cell>
          <cell r="C155">
            <v>19</v>
          </cell>
          <cell r="E155">
            <v>124.3793</v>
          </cell>
          <cell r="F155">
            <v>-0.18484</v>
          </cell>
          <cell r="G155">
            <v>4.9476230000000001</v>
          </cell>
          <cell r="H155">
            <v>7.0400000000000004E-5</v>
          </cell>
          <cell r="I155">
            <v>8.7089999999999997E-3</v>
          </cell>
          <cell r="J155">
            <v>2.0733000000000001E-2</v>
          </cell>
        </row>
        <row r="156">
          <cell r="B156">
            <v>20</v>
          </cell>
          <cell r="C156">
            <v>20</v>
          </cell>
          <cell r="E156">
            <v>132.06059999999999</v>
          </cell>
          <cell r="F156">
            <v>-0.18468000000000001</v>
          </cell>
          <cell r="G156">
            <v>4.7214590000000003</v>
          </cell>
          <cell r="H156">
            <v>7.1000000000000005E-5</v>
          </cell>
          <cell r="I156">
            <v>8.5400000000000007E-3</v>
          </cell>
          <cell r="J156">
            <v>1.9594E-2</v>
          </cell>
        </row>
        <row r="158">
          <cell r="B158" t="str">
            <v>Curvature degrees /km</v>
          </cell>
          <cell r="E158" t="str">
            <v>Base Fuel</v>
          </cell>
          <cell r="F158" t="str">
            <v>K1</v>
          </cell>
          <cell r="G158" t="str">
            <v>K2</v>
          </cell>
          <cell r="H158" t="str">
            <v>K3</v>
          </cell>
          <cell r="I158" t="str">
            <v>K4</v>
          </cell>
          <cell r="J158" t="str">
            <v>K5</v>
          </cell>
        </row>
        <row r="159">
          <cell r="B159">
            <v>120</v>
          </cell>
          <cell r="C159">
            <v>1</v>
          </cell>
          <cell r="E159">
            <v>6.6611799999999999</v>
          </cell>
          <cell r="F159">
            <v>0.38596999999999998</v>
          </cell>
          <cell r="G159">
            <v>11.832269999999999</v>
          </cell>
          <cell r="H159">
            <v>5.9700000000000001E-5</v>
          </cell>
          <cell r="I159">
            <v>4.5900000000000003E-3</v>
          </cell>
          <cell r="J159">
            <v>0.26565</v>
          </cell>
        </row>
        <row r="160">
          <cell r="B160">
            <v>120</v>
          </cell>
          <cell r="C160">
            <v>2</v>
          </cell>
          <cell r="E160">
            <v>8.0916200000000007</v>
          </cell>
          <cell r="F160">
            <v>0.36214000000000002</v>
          </cell>
          <cell r="G160">
            <v>13.863200000000001</v>
          </cell>
          <cell r="H160">
            <v>5.0699999999999999E-5</v>
          </cell>
          <cell r="I160">
            <v>3.5959999999999998E-3</v>
          </cell>
          <cell r="J160">
            <v>0.23040099999999999</v>
          </cell>
        </row>
        <row r="161">
          <cell r="B161">
            <v>120</v>
          </cell>
          <cell r="C161">
            <v>3</v>
          </cell>
          <cell r="E161">
            <v>10.220700000000001</v>
          </cell>
          <cell r="F161">
            <v>0.42612499999999998</v>
          </cell>
          <cell r="G161">
            <v>14.040990000000001</v>
          </cell>
          <cell r="H161">
            <v>4.18E-5</v>
          </cell>
          <cell r="I161">
            <v>3.1589999999999999E-3</v>
          </cell>
          <cell r="J161">
            <v>0.15853900000000001</v>
          </cell>
        </row>
        <row r="162">
          <cell r="B162">
            <v>120</v>
          </cell>
          <cell r="C162">
            <v>4</v>
          </cell>
          <cell r="E162">
            <v>8.6386109999999992</v>
          </cell>
          <cell r="F162">
            <v>0.26097399999999998</v>
          </cell>
          <cell r="G162">
            <v>14.415649999999999</v>
          </cell>
          <cell r="H162">
            <v>2.1999999999999999E-5</v>
          </cell>
          <cell r="I162">
            <v>3.5490000000000001E-3</v>
          </cell>
          <cell r="J162">
            <v>0.33307799999999999</v>
          </cell>
        </row>
        <row r="163">
          <cell r="B163">
            <v>120</v>
          </cell>
          <cell r="C163">
            <v>5</v>
          </cell>
          <cell r="E163">
            <v>10.68749</v>
          </cell>
          <cell r="F163">
            <v>0.35664400000000002</v>
          </cell>
          <cell r="G163">
            <v>14.167120000000001</v>
          </cell>
          <cell r="H163">
            <v>3.79E-5</v>
          </cell>
          <cell r="I163">
            <v>2.3969999999999998E-3</v>
          </cell>
          <cell r="J163">
            <v>0.154782</v>
          </cell>
        </row>
        <row r="164">
          <cell r="B164">
            <v>120</v>
          </cell>
          <cell r="C164">
            <v>6</v>
          </cell>
          <cell r="E164">
            <v>8.8706160000000001</v>
          </cell>
          <cell r="F164">
            <v>0.142956</v>
          </cell>
          <cell r="G164">
            <v>13.25778</v>
          </cell>
          <cell r="H164">
            <v>6.0099999999999997E-5</v>
          </cell>
          <cell r="I164">
            <v>7.9889999999999996E-3</v>
          </cell>
          <cell r="J164">
            <v>0.267849</v>
          </cell>
        </row>
        <row r="165">
          <cell r="B165">
            <v>120</v>
          </cell>
          <cell r="C165">
            <v>7</v>
          </cell>
          <cell r="E165">
            <v>14.417210000000001</v>
          </cell>
          <cell r="F165">
            <v>0.115409</v>
          </cell>
          <cell r="G165">
            <v>8.6401660000000007</v>
          </cell>
          <cell r="H165">
            <v>5.6499999999999998E-5</v>
          </cell>
          <cell r="I165">
            <v>9.299E-3</v>
          </cell>
          <cell r="J165">
            <v>0.16794799999999999</v>
          </cell>
        </row>
        <row r="166">
          <cell r="B166">
            <v>120</v>
          </cell>
          <cell r="C166">
            <v>8</v>
          </cell>
          <cell r="E166">
            <v>34.754849999999998</v>
          </cell>
          <cell r="F166">
            <v>0.14611399999999999</v>
          </cell>
          <cell r="G166">
            <v>8.362031</v>
          </cell>
          <cell r="H166">
            <v>1.8700000000000001E-5</v>
          </cell>
          <cell r="I166">
            <v>6.2500000000000003E-3</v>
          </cell>
          <cell r="J166">
            <v>6.7836999999999995E-2</v>
          </cell>
        </row>
        <row r="167">
          <cell r="B167">
            <v>120</v>
          </cell>
          <cell r="C167">
            <v>9</v>
          </cell>
          <cell r="E167">
            <v>40.659930000000003</v>
          </cell>
          <cell r="F167">
            <v>0.21837000000000001</v>
          </cell>
          <cell r="G167">
            <v>5.4462159999999997</v>
          </cell>
          <cell r="H167">
            <v>-3.1999999999999999E-6</v>
          </cell>
          <cell r="I167">
            <v>4.2139999999999999E-3</v>
          </cell>
          <cell r="J167">
            <v>5.7873000000000001E-2</v>
          </cell>
        </row>
        <row r="168">
          <cell r="B168">
            <v>120</v>
          </cell>
          <cell r="C168">
            <v>10</v>
          </cell>
          <cell r="E168">
            <v>40.352249999999998</v>
          </cell>
          <cell r="F168">
            <v>4.5768000000000003E-2</v>
          </cell>
          <cell r="G168">
            <v>8.5565490000000004</v>
          </cell>
          <cell r="H168">
            <v>3.3399999999999999E-5</v>
          </cell>
          <cell r="I168">
            <v>8.5800000000000008E-3</v>
          </cell>
          <cell r="J168">
            <v>6.0165999999999997E-2</v>
          </cell>
        </row>
        <row r="169">
          <cell r="B169">
            <v>120</v>
          </cell>
          <cell r="C169">
            <v>11</v>
          </cell>
          <cell r="E169">
            <v>46.695990000000002</v>
          </cell>
          <cell r="F169">
            <v>6.7882999999999999E-2</v>
          </cell>
          <cell r="G169">
            <v>7.3045559999999998</v>
          </cell>
          <cell r="H169">
            <v>3.2799999999999998E-5</v>
          </cell>
          <cell r="I169">
            <v>7.7980000000000002E-3</v>
          </cell>
          <cell r="J169">
            <v>5.0442000000000001E-2</v>
          </cell>
        </row>
        <row r="170">
          <cell r="B170">
            <v>120</v>
          </cell>
          <cell r="C170">
            <v>12</v>
          </cell>
          <cell r="E170">
            <v>52.45946</v>
          </cell>
          <cell r="F170">
            <v>8.6463999999999999E-2</v>
          </cell>
          <cell r="G170">
            <v>6.2808630000000001</v>
          </cell>
          <cell r="H170">
            <v>2.9E-5</v>
          </cell>
          <cell r="I170">
            <v>7.7270000000000004E-3</v>
          </cell>
          <cell r="J170">
            <v>4.4801000000000001E-2</v>
          </cell>
        </row>
        <row r="171">
          <cell r="B171">
            <v>120</v>
          </cell>
          <cell r="C171">
            <v>13</v>
          </cell>
          <cell r="E171">
            <v>62.938809999999997</v>
          </cell>
          <cell r="F171">
            <v>8.5700000000000001E-4</v>
          </cell>
          <cell r="G171">
            <v>6.4190829999999997</v>
          </cell>
          <cell r="H171">
            <v>3.7599999999999999E-5</v>
          </cell>
          <cell r="I171">
            <v>8.5520000000000006E-3</v>
          </cell>
          <cell r="J171">
            <v>3.8134000000000001E-2</v>
          </cell>
        </row>
        <row r="172">
          <cell r="B172">
            <v>120</v>
          </cell>
          <cell r="C172">
            <v>14</v>
          </cell>
          <cell r="E172">
            <v>70.747100000000003</v>
          </cell>
          <cell r="F172">
            <v>9.1789999999999997E-3</v>
          </cell>
          <cell r="G172">
            <v>5.6767649999999996</v>
          </cell>
          <cell r="H172">
            <v>3.4199999999999998E-5</v>
          </cell>
          <cell r="I172">
            <v>8.2419999999999993E-3</v>
          </cell>
          <cell r="J172">
            <v>3.3907E-2</v>
          </cell>
        </row>
        <row r="173">
          <cell r="B173">
            <v>120</v>
          </cell>
          <cell r="C173">
            <v>15</v>
          </cell>
          <cell r="E173">
            <v>68.702640000000002</v>
          </cell>
          <cell r="F173">
            <v>5.6309999999999997E-3</v>
          </cell>
          <cell r="G173">
            <v>5.8952850000000003</v>
          </cell>
          <cell r="H173">
            <v>3.5800000000000003E-5</v>
          </cell>
          <cell r="I173">
            <v>8.4499999999999992E-3</v>
          </cell>
          <cell r="J173">
            <v>3.4891999999999999E-2</v>
          </cell>
        </row>
        <row r="174">
          <cell r="B174">
            <v>120</v>
          </cell>
          <cell r="C174">
            <v>16</v>
          </cell>
          <cell r="E174">
            <v>92.056970000000007</v>
          </cell>
          <cell r="F174">
            <v>-6.9699999999999998E-2</v>
          </cell>
          <cell r="G174">
            <v>5.279134</v>
          </cell>
          <cell r="H174">
            <v>4.3900000000000003E-5</v>
          </cell>
          <cell r="I174">
            <v>7.901E-3</v>
          </cell>
          <cell r="J174">
            <v>2.6669000000000002E-2</v>
          </cell>
        </row>
        <row r="175">
          <cell r="B175">
            <v>120</v>
          </cell>
          <cell r="C175">
            <v>17</v>
          </cell>
          <cell r="E175">
            <v>99.60275</v>
          </cell>
          <cell r="F175">
            <v>-7.5200000000000003E-2</v>
          </cell>
          <cell r="G175">
            <v>5.0049720000000004</v>
          </cell>
          <cell r="H175">
            <v>4.46E-5</v>
          </cell>
          <cell r="I175">
            <v>7.7270000000000004E-3</v>
          </cell>
          <cell r="J175">
            <v>2.4746000000000001E-2</v>
          </cell>
        </row>
        <row r="176">
          <cell r="B176">
            <v>120</v>
          </cell>
          <cell r="C176">
            <v>18</v>
          </cell>
          <cell r="E176">
            <v>112.175</v>
          </cell>
          <cell r="F176">
            <v>-0.14565</v>
          </cell>
          <cell r="G176">
            <v>5.1258109999999997</v>
          </cell>
          <cell r="H176">
            <v>6.2899999999999997E-5</v>
          </cell>
          <cell r="I176">
            <v>8.1410000000000007E-3</v>
          </cell>
          <cell r="J176">
            <v>2.2540000000000001E-2</v>
          </cell>
        </row>
        <row r="177">
          <cell r="B177">
            <v>120</v>
          </cell>
          <cell r="C177">
            <v>19</v>
          </cell>
          <cell r="E177">
            <v>125.03789999999999</v>
          </cell>
          <cell r="F177">
            <v>-0.20479</v>
          </cell>
          <cell r="G177">
            <v>5.151179</v>
          </cell>
          <cell r="H177">
            <v>8.2200000000000006E-5</v>
          </cell>
          <cell r="I177">
            <v>8.5249999999999996E-3</v>
          </cell>
          <cell r="J177">
            <v>2.0670000000000001E-2</v>
          </cell>
        </row>
        <row r="178">
          <cell r="B178">
            <v>120</v>
          </cell>
          <cell r="C178">
            <v>20</v>
          </cell>
          <cell r="E178">
            <v>132.7192</v>
          </cell>
          <cell r="F178">
            <v>-0.20394000000000001</v>
          </cell>
          <cell r="G178">
            <v>4.9155600000000002</v>
          </cell>
          <cell r="H178">
            <v>8.2700000000000004E-5</v>
          </cell>
          <cell r="I178">
            <v>8.3700000000000007E-3</v>
          </cell>
          <cell r="J178">
            <v>1.9539999999999998E-2</v>
          </cell>
        </row>
        <row r="180">
          <cell r="B180" t="str">
            <v>Curvature degrees /km</v>
          </cell>
          <cell r="E180" t="str">
            <v>Base Fuel</v>
          </cell>
          <cell r="F180" t="str">
            <v>K1</v>
          </cell>
          <cell r="G180" t="str">
            <v>K2</v>
          </cell>
          <cell r="H180" t="str">
            <v>K3</v>
          </cell>
          <cell r="I180" t="str">
            <v>K4</v>
          </cell>
          <cell r="J180" t="str">
            <v>K5</v>
          </cell>
        </row>
        <row r="181">
          <cell r="B181">
            <v>300</v>
          </cell>
          <cell r="C181">
            <v>1</v>
          </cell>
          <cell r="E181">
            <v>6.6711029999999996</v>
          </cell>
          <cell r="F181">
            <v>0.35338399999999998</v>
          </cell>
          <cell r="G181">
            <v>11.721209999999999</v>
          </cell>
          <cell r="H181">
            <v>6.3800000000000006E-5</v>
          </cell>
          <cell r="I181">
            <v>4.3049999999999998E-3</v>
          </cell>
          <cell r="J181">
            <v>0.29665900000000001</v>
          </cell>
        </row>
        <row r="182">
          <cell r="B182">
            <v>300</v>
          </cell>
          <cell r="C182">
            <v>2</v>
          </cell>
          <cell r="E182">
            <v>8.1302610000000008</v>
          </cell>
          <cell r="F182">
            <v>0.32417000000000001</v>
          </cell>
          <cell r="G182">
            <v>13.73434</v>
          </cell>
          <cell r="H182">
            <v>5.5500000000000001E-5</v>
          </cell>
          <cell r="I182">
            <v>3.274E-3</v>
          </cell>
          <cell r="J182">
            <v>0.25772699999999998</v>
          </cell>
        </row>
        <row r="183">
          <cell r="B183">
            <v>300</v>
          </cell>
          <cell r="C183">
            <v>3</v>
          </cell>
          <cell r="E183">
            <v>10.28149</v>
          </cell>
          <cell r="F183">
            <v>0.38325300000000001</v>
          </cell>
          <cell r="G183">
            <v>13.98039</v>
          </cell>
          <cell r="H183">
            <v>4.7700000000000001E-5</v>
          </cell>
          <cell r="I183">
            <v>2.7910000000000001E-3</v>
          </cell>
          <cell r="J183">
            <v>0.18238099999999999</v>
          </cell>
        </row>
        <row r="184">
          <cell r="B184">
            <v>300</v>
          </cell>
          <cell r="C184">
            <v>4</v>
          </cell>
          <cell r="E184">
            <v>8.7215550000000004</v>
          </cell>
          <cell r="F184">
            <v>0.23458599999999999</v>
          </cell>
          <cell r="G184">
            <v>13.88386</v>
          </cell>
          <cell r="H184">
            <v>2.4600000000000002E-5</v>
          </cell>
          <cell r="I184">
            <v>2.9499999999999999E-3</v>
          </cell>
          <cell r="J184">
            <v>0.35135899999999998</v>
          </cell>
        </row>
        <row r="185">
          <cell r="B185">
            <v>300</v>
          </cell>
          <cell r="C185">
            <v>5</v>
          </cell>
          <cell r="E185">
            <v>10.792310000000001</v>
          </cell>
          <cell r="F185">
            <v>0.32596700000000001</v>
          </cell>
          <cell r="G185">
            <v>14.0717</v>
          </cell>
          <cell r="H185">
            <v>4.6300000000000001E-5</v>
          </cell>
          <cell r="I185">
            <v>1.8190000000000001E-3</v>
          </cell>
          <cell r="J185">
            <v>0.16206200000000001</v>
          </cell>
        </row>
        <row r="186">
          <cell r="B186">
            <v>300</v>
          </cell>
          <cell r="C186">
            <v>6</v>
          </cell>
          <cell r="E186">
            <v>8.9067399999999992</v>
          </cell>
          <cell r="F186">
            <v>0.18679100000000001</v>
          </cell>
          <cell r="G186">
            <v>11.96899</v>
          </cell>
          <cell r="H186">
            <v>5.3900000000000002E-5</v>
          </cell>
          <cell r="I186">
            <v>7.0280000000000004E-3</v>
          </cell>
          <cell r="J186">
            <v>0.271206</v>
          </cell>
        </row>
        <row r="187">
          <cell r="B187">
            <v>300</v>
          </cell>
          <cell r="C187">
            <v>7</v>
          </cell>
          <cell r="E187">
            <v>14.45852</v>
          </cell>
          <cell r="F187">
            <v>0.14241300000000001</v>
          </cell>
          <cell r="G187">
            <v>7.796252</v>
          </cell>
          <cell r="H187">
            <v>6.0300000000000002E-5</v>
          </cell>
          <cell r="I187">
            <v>8.0309999999999999E-3</v>
          </cell>
          <cell r="J187">
            <v>0.168549</v>
          </cell>
        </row>
        <row r="188">
          <cell r="B188">
            <v>300</v>
          </cell>
          <cell r="C188">
            <v>8</v>
          </cell>
          <cell r="E188">
            <v>35.194409999999998</v>
          </cell>
          <cell r="F188">
            <v>0.121799</v>
          </cell>
          <cell r="G188">
            <v>8.6140310000000007</v>
          </cell>
          <cell r="H188">
            <v>2.87E-5</v>
          </cell>
          <cell r="I188">
            <v>5.7869999999999996E-3</v>
          </cell>
          <cell r="J188">
            <v>6.7160999999999998E-2</v>
          </cell>
        </row>
        <row r="189">
          <cell r="B189">
            <v>300</v>
          </cell>
          <cell r="C189">
            <v>9</v>
          </cell>
          <cell r="E189">
            <v>41.784460000000003</v>
          </cell>
          <cell r="F189">
            <v>0.20300799999999999</v>
          </cell>
          <cell r="G189">
            <v>5.4793750000000001</v>
          </cell>
          <cell r="H189">
            <v>3.23E-6</v>
          </cell>
          <cell r="I189">
            <v>4.0080000000000003E-3</v>
          </cell>
          <cell r="J189">
            <v>5.6233999999999999E-2</v>
          </cell>
        </row>
        <row r="190">
          <cell r="B190">
            <v>300</v>
          </cell>
          <cell r="C190">
            <v>10</v>
          </cell>
          <cell r="E190">
            <v>41.253900000000002</v>
          </cell>
          <cell r="F190">
            <v>1.1604E-2</v>
          </cell>
          <cell r="G190">
            <v>8.7850710000000003</v>
          </cell>
          <cell r="H190">
            <v>4.8099999999999997E-5</v>
          </cell>
          <cell r="I190">
            <v>7.8919999999999997E-3</v>
          </cell>
          <cell r="J190">
            <v>5.9193999999999997E-2</v>
          </cell>
        </row>
        <row r="191">
          <cell r="B191">
            <v>300</v>
          </cell>
          <cell r="C191">
            <v>11</v>
          </cell>
          <cell r="E191">
            <v>46.881050000000002</v>
          </cell>
          <cell r="F191">
            <v>3.4321999999999998E-2</v>
          </cell>
          <cell r="G191">
            <v>7.7386039999999996</v>
          </cell>
          <cell r="H191">
            <v>4.7800000000000003E-5</v>
          </cell>
          <cell r="I191">
            <v>7.2119999999999997E-3</v>
          </cell>
          <cell r="J191">
            <v>5.0474999999999999E-2</v>
          </cell>
        </row>
        <row r="192">
          <cell r="B192">
            <v>300</v>
          </cell>
          <cell r="C192">
            <v>12</v>
          </cell>
          <cell r="E192">
            <v>52.669820000000001</v>
          </cell>
          <cell r="F192">
            <v>5.5953999999999997E-2</v>
          </cell>
          <cell r="G192">
            <v>6.6837650000000002</v>
          </cell>
          <cell r="H192">
            <v>4.2899999999999999E-5</v>
          </cell>
          <cell r="I192">
            <v>7.1679999999999999E-3</v>
          </cell>
          <cell r="J192">
            <v>4.4802000000000002E-2</v>
          </cell>
        </row>
        <row r="193">
          <cell r="B193">
            <v>300</v>
          </cell>
          <cell r="C193">
            <v>13</v>
          </cell>
          <cell r="E193">
            <v>63.474820000000001</v>
          </cell>
          <cell r="F193">
            <v>-4.2540000000000001E-2</v>
          </cell>
          <cell r="G193">
            <v>6.977474</v>
          </cell>
          <cell r="H193">
            <v>5.5800000000000001E-5</v>
          </cell>
          <cell r="I193">
            <v>8.0800000000000004E-3</v>
          </cell>
          <cell r="J193">
            <v>3.7988000000000001E-2</v>
          </cell>
        </row>
        <row r="194">
          <cell r="B194">
            <v>300</v>
          </cell>
          <cell r="C194">
            <v>14</v>
          </cell>
          <cell r="E194">
            <v>71.507009999999994</v>
          </cell>
          <cell r="F194">
            <v>-3.2989999999999998E-2</v>
          </cell>
          <cell r="G194">
            <v>6.2137380000000002</v>
          </cell>
          <cell r="H194">
            <v>5.1499999999999998E-5</v>
          </cell>
          <cell r="I194">
            <v>7.8009999999999998E-3</v>
          </cell>
          <cell r="J194">
            <v>3.3702999999999997E-2</v>
          </cell>
        </row>
        <row r="195">
          <cell r="B195">
            <v>300</v>
          </cell>
          <cell r="C195">
            <v>15</v>
          </cell>
          <cell r="E195">
            <v>68.984610000000004</v>
          </cell>
          <cell r="F195">
            <v>-3.9629999999999999E-2</v>
          </cell>
          <cell r="G195">
            <v>6.525944</v>
          </cell>
          <cell r="H195">
            <v>5.4400000000000001E-5</v>
          </cell>
          <cell r="I195">
            <v>8.0280000000000004E-3</v>
          </cell>
          <cell r="J195">
            <v>3.4909999999999997E-2</v>
          </cell>
        </row>
        <row r="196">
          <cell r="B196">
            <v>300</v>
          </cell>
          <cell r="C196">
            <v>16</v>
          </cell>
          <cell r="E196">
            <v>93.09581</v>
          </cell>
          <cell r="F196">
            <v>-0.10353999999999999</v>
          </cell>
          <cell r="G196">
            <v>5.671144</v>
          </cell>
          <cell r="H196">
            <v>5.9899999999999999E-5</v>
          </cell>
          <cell r="I196">
            <v>7.5519999999999997E-3</v>
          </cell>
          <cell r="J196">
            <v>2.6476E-2</v>
          </cell>
        </row>
        <row r="197">
          <cell r="B197">
            <v>300</v>
          </cell>
          <cell r="C197">
            <v>17</v>
          </cell>
          <cell r="E197">
            <v>100.5787</v>
          </cell>
          <cell r="F197">
            <v>-0.10689</v>
          </cell>
          <cell r="G197">
            <v>5.3688570000000002</v>
          </cell>
          <cell r="H197">
            <v>6.0099999999999997E-5</v>
          </cell>
          <cell r="I197">
            <v>7.4139999999999996E-3</v>
          </cell>
          <cell r="J197">
            <v>2.4601000000000001E-2</v>
          </cell>
        </row>
        <row r="198">
          <cell r="B198">
            <v>300</v>
          </cell>
          <cell r="C198">
            <v>18</v>
          </cell>
          <cell r="E198">
            <v>113.02330000000001</v>
          </cell>
          <cell r="F198">
            <v>-0.17319999999999999</v>
          </cell>
          <cell r="G198">
            <v>5.4233149999999997</v>
          </cell>
          <cell r="H198">
            <v>7.9200000000000001E-5</v>
          </cell>
          <cell r="I198">
            <v>7.8619999999999992E-3</v>
          </cell>
          <cell r="J198">
            <v>2.2439000000000001E-2</v>
          </cell>
        </row>
        <row r="199">
          <cell r="B199">
            <v>300</v>
          </cell>
          <cell r="C199">
            <v>19</v>
          </cell>
          <cell r="E199">
            <v>125.8265</v>
          </cell>
          <cell r="F199">
            <v>-0.23133000000000001</v>
          </cell>
          <cell r="G199">
            <v>5.4296430000000004</v>
          </cell>
          <cell r="H199">
            <v>1E-4</v>
          </cell>
          <cell r="I199">
            <v>8.2660000000000008E-3</v>
          </cell>
          <cell r="J199">
            <v>2.0593E-2</v>
          </cell>
        </row>
        <row r="200">
          <cell r="B200">
            <v>300</v>
          </cell>
          <cell r="C200">
            <v>20</v>
          </cell>
          <cell r="E200">
            <v>133.48939999999999</v>
          </cell>
          <cell r="F200">
            <v>-0.22953999999999999</v>
          </cell>
          <cell r="G200">
            <v>5.1804740000000002</v>
          </cell>
          <cell r="H200">
            <v>1E-4</v>
          </cell>
          <cell r="I200">
            <v>8.1320000000000003E-3</v>
          </cell>
          <cell r="J200">
            <v>1.9477000000000001E-2</v>
          </cell>
        </row>
        <row r="202">
          <cell r="B202" t="str">
            <v>Curvature degrees /km</v>
          </cell>
          <cell r="E202" t="str">
            <v>Base Fuel</v>
          </cell>
          <cell r="F202" t="str">
            <v>K1</v>
          </cell>
          <cell r="G202" t="str">
            <v>K2</v>
          </cell>
          <cell r="H202" t="str">
            <v>K3</v>
          </cell>
          <cell r="I202" t="str">
            <v>K4</v>
          </cell>
          <cell r="J202" t="str">
            <v>K5</v>
          </cell>
        </row>
        <row r="203">
          <cell r="B203">
            <v>20</v>
          </cell>
          <cell r="C203">
            <v>1</v>
          </cell>
          <cell r="E203">
            <v>6.8430049999999998</v>
          </cell>
          <cell r="F203">
            <v>0.29988999999999999</v>
          </cell>
          <cell r="G203">
            <v>11.63124</v>
          </cell>
          <cell r="H203">
            <v>4.8300000000000002E-5</v>
          </cell>
          <cell r="I203">
            <v>3.5339999999999998E-3</v>
          </cell>
          <cell r="J203">
            <v>0.44509700000000002</v>
          </cell>
        </row>
        <row r="204">
          <cell r="B204">
            <v>20</v>
          </cell>
          <cell r="C204">
            <v>2</v>
          </cell>
          <cell r="E204">
            <v>8.3961079999999999</v>
          </cell>
          <cell r="F204">
            <v>0.28343600000000002</v>
          </cell>
          <cell r="G204">
            <v>13.045970000000001</v>
          </cell>
          <cell r="H204">
            <v>3.7200000000000003E-5</v>
          </cell>
          <cell r="I204">
            <v>2.7659999999999998E-3</v>
          </cell>
          <cell r="J204">
            <v>0.38624599999999998</v>
          </cell>
        </row>
        <row r="205">
          <cell r="B205">
            <v>20</v>
          </cell>
          <cell r="C205">
            <v>3</v>
          </cell>
          <cell r="E205">
            <v>10.49274</v>
          </cell>
          <cell r="F205">
            <v>0.319691</v>
          </cell>
          <cell r="G205">
            <v>14.082420000000001</v>
          </cell>
          <cell r="H205">
            <v>3.3099999999999998E-5</v>
          </cell>
          <cell r="I205">
            <v>2.0639999999999999E-3</v>
          </cell>
          <cell r="J205">
            <v>0.28478100000000001</v>
          </cell>
        </row>
        <row r="206">
          <cell r="B206">
            <v>20</v>
          </cell>
          <cell r="C206">
            <v>4</v>
          </cell>
          <cell r="E206">
            <v>9.721387</v>
          </cell>
          <cell r="F206">
            <v>0.28582099999999999</v>
          </cell>
          <cell r="G206">
            <v>11.20472</v>
          </cell>
          <cell r="H206">
            <v>6.6200000000000001E-6</v>
          </cell>
          <cell r="I206">
            <v>3.4629999999999999E-3</v>
          </cell>
          <cell r="J206">
            <v>0.39386500000000002</v>
          </cell>
        </row>
        <row r="207">
          <cell r="B207">
            <v>20</v>
          </cell>
          <cell r="C207">
            <v>5</v>
          </cell>
          <cell r="E207">
            <v>11.32372</v>
          </cell>
          <cell r="F207">
            <v>0.31765100000000002</v>
          </cell>
          <cell r="G207">
            <v>12.00848</v>
          </cell>
          <cell r="H207">
            <v>1.9199999999999999E-5</v>
          </cell>
          <cell r="I207">
            <v>2.7880000000000001E-3</v>
          </cell>
          <cell r="J207">
            <v>0.237287</v>
          </cell>
        </row>
        <row r="208">
          <cell r="B208">
            <v>20</v>
          </cell>
          <cell r="C208">
            <v>6</v>
          </cell>
          <cell r="E208">
            <v>10.01749</v>
          </cell>
          <cell r="F208">
            <v>0.14016100000000001</v>
          </cell>
          <cell r="G208">
            <v>10.84775</v>
          </cell>
          <cell r="H208">
            <v>3.9400000000000002E-5</v>
          </cell>
          <cell r="I208">
            <v>6.9649999999999998E-3</v>
          </cell>
          <cell r="J208">
            <v>0.320465</v>
          </cell>
        </row>
        <row r="209">
          <cell r="B209">
            <v>20</v>
          </cell>
          <cell r="C209">
            <v>7</v>
          </cell>
          <cell r="E209">
            <v>16.688099999999999</v>
          </cell>
          <cell r="F209">
            <v>0.124102</v>
          </cell>
          <cell r="G209">
            <v>6.6176490000000001</v>
          </cell>
          <cell r="H209">
            <v>3.6999999999999998E-5</v>
          </cell>
          <cell r="I209">
            <v>7.796E-3</v>
          </cell>
          <cell r="J209">
            <v>0.191137</v>
          </cell>
        </row>
        <row r="210">
          <cell r="B210">
            <v>20</v>
          </cell>
          <cell r="C210">
            <v>8</v>
          </cell>
          <cell r="E210">
            <v>40.170119999999997</v>
          </cell>
          <cell r="F210">
            <v>0.10541399999999999</v>
          </cell>
          <cell r="G210">
            <v>7.6505289999999997</v>
          </cell>
          <cell r="H210">
            <v>1.5500000000000001E-5</v>
          </cell>
          <cell r="I210">
            <v>5.45E-3</v>
          </cell>
          <cell r="J210">
            <v>7.714E-2</v>
          </cell>
        </row>
        <row r="211">
          <cell r="B211">
            <v>20</v>
          </cell>
          <cell r="C211">
            <v>9</v>
          </cell>
          <cell r="E211">
            <v>48.937640000000002</v>
          </cell>
          <cell r="F211">
            <v>0.187502</v>
          </cell>
          <cell r="G211">
            <v>4.4359229999999998</v>
          </cell>
          <cell r="H211">
            <v>-1.0000000000000001E-5</v>
          </cell>
          <cell r="I211">
            <v>3.5270000000000002E-3</v>
          </cell>
          <cell r="J211">
            <v>6.3380000000000006E-2</v>
          </cell>
        </row>
        <row r="212">
          <cell r="B212">
            <v>20</v>
          </cell>
          <cell r="C212">
            <v>10</v>
          </cell>
          <cell r="E212">
            <v>47.036960000000001</v>
          </cell>
          <cell r="F212">
            <v>-6.9800000000000001E-3</v>
          </cell>
          <cell r="G212">
            <v>8.0446010000000001</v>
          </cell>
          <cell r="H212">
            <v>3.3300000000000003E-5</v>
          </cell>
          <cell r="I212">
            <v>7.5389999999999997E-3</v>
          </cell>
          <cell r="J212">
            <v>6.7528000000000005E-2</v>
          </cell>
        </row>
        <row r="213">
          <cell r="B213">
            <v>20</v>
          </cell>
          <cell r="C213">
            <v>11</v>
          </cell>
          <cell r="E213">
            <v>54.51961</v>
          </cell>
          <cell r="F213">
            <v>1.6157000000000001E-2</v>
          </cell>
          <cell r="G213">
            <v>6.88415</v>
          </cell>
          <cell r="H213">
            <v>2.9799999999999999E-5</v>
          </cell>
          <cell r="I213">
            <v>6.9589999999999999E-3</v>
          </cell>
          <cell r="J213">
            <v>5.6987000000000003E-2</v>
          </cell>
        </row>
        <row r="214">
          <cell r="B214">
            <v>20</v>
          </cell>
          <cell r="C214">
            <v>12</v>
          </cell>
          <cell r="E214">
            <v>61.834679999999999</v>
          </cell>
          <cell r="F214">
            <v>2.8878999999999998E-2</v>
          </cell>
          <cell r="G214">
            <v>5.993544</v>
          </cell>
          <cell r="H214">
            <v>2.6699999999999998E-5</v>
          </cell>
          <cell r="I214">
            <v>6.8739999999999999E-3</v>
          </cell>
          <cell r="J214">
            <v>5.0191E-2</v>
          </cell>
        </row>
        <row r="215">
          <cell r="B215">
            <v>20</v>
          </cell>
          <cell r="C215">
            <v>13</v>
          </cell>
          <cell r="E215">
            <v>74.677139999999994</v>
          </cell>
          <cell r="F215">
            <v>-7.8710000000000002E-2</v>
          </cell>
          <cell r="G215">
            <v>6.2544060000000004</v>
          </cell>
          <cell r="H215">
            <v>4.2599999999999999E-5</v>
          </cell>
          <cell r="I215">
            <v>7.5669999999999999E-3</v>
          </cell>
          <cell r="J215">
            <v>4.2833999999999997E-2</v>
          </cell>
        </row>
        <row r="216">
          <cell r="B216">
            <v>20</v>
          </cell>
          <cell r="C216">
            <v>14</v>
          </cell>
          <cell r="E216">
            <v>84.677289999999999</v>
          </cell>
          <cell r="F216">
            <v>-7.1800000000000003E-2</v>
          </cell>
          <cell r="G216">
            <v>5.5817420000000002</v>
          </cell>
          <cell r="H216">
            <v>4.0099999999999999E-5</v>
          </cell>
          <cell r="I216">
            <v>7.2009999999999999E-3</v>
          </cell>
          <cell r="J216">
            <v>3.7798999999999999E-2</v>
          </cell>
        </row>
        <row r="217">
          <cell r="B217">
            <v>20</v>
          </cell>
          <cell r="C217">
            <v>15</v>
          </cell>
          <cell r="E217">
            <v>81.754819999999995</v>
          </cell>
          <cell r="F217">
            <v>-7.5209999999999999E-2</v>
          </cell>
          <cell r="G217">
            <v>5.8185560000000001</v>
          </cell>
          <cell r="H217">
            <v>4.0599999999999998E-5</v>
          </cell>
          <cell r="I217">
            <v>7.4739999999999997E-3</v>
          </cell>
          <cell r="J217">
            <v>3.9091000000000001E-2</v>
          </cell>
        </row>
        <row r="218">
          <cell r="B218">
            <v>20</v>
          </cell>
          <cell r="C218">
            <v>16</v>
          </cell>
          <cell r="E218">
            <v>113.0883</v>
          </cell>
          <cell r="F218">
            <v>-0.1502</v>
          </cell>
          <cell r="G218">
            <v>4.9354899999999997</v>
          </cell>
          <cell r="H218">
            <v>5.7399999999999999E-5</v>
          </cell>
          <cell r="I218">
            <v>6.7039999999999999E-3</v>
          </cell>
          <cell r="J218">
            <v>2.9219999999999999E-2</v>
          </cell>
        </row>
        <row r="219">
          <cell r="B219">
            <v>20</v>
          </cell>
          <cell r="C219">
            <v>17</v>
          </cell>
          <cell r="E219">
            <v>122.907</v>
          </cell>
          <cell r="F219">
            <v>-0.15490999999999999</v>
          </cell>
          <cell r="G219">
            <v>4.6424390000000004</v>
          </cell>
          <cell r="H219">
            <v>5.9200000000000002E-5</v>
          </cell>
          <cell r="I219">
            <v>6.5230000000000002E-3</v>
          </cell>
          <cell r="J219">
            <v>2.7043000000000001E-2</v>
          </cell>
        </row>
        <row r="220">
          <cell r="B220">
            <v>20</v>
          </cell>
          <cell r="C220">
            <v>18</v>
          </cell>
          <cell r="E220">
            <v>139.35400000000001</v>
          </cell>
          <cell r="F220">
            <v>-0.24207000000000001</v>
          </cell>
          <cell r="G220">
            <v>4.7339770000000003</v>
          </cell>
          <cell r="H220">
            <v>9.1000000000000003E-5</v>
          </cell>
          <cell r="I220">
            <v>6.9239999999999996E-3</v>
          </cell>
          <cell r="J220">
            <v>2.4691000000000001E-2</v>
          </cell>
        </row>
        <row r="221">
          <cell r="B221">
            <v>20</v>
          </cell>
          <cell r="C221">
            <v>19</v>
          </cell>
          <cell r="E221">
            <v>155.98060000000001</v>
          </cell>
          <cell r="F221">
            <v>-0.31609999999999999</v>
          </cell>
          <cell r="G221">
            <v>4.7683280000000003</v>
          </cell>
          <cell r="H221">
            <v>1.25E-4</v>
          </cell>
          <cell r="I221">
            <v>7.3220000000000004E-3</v>
          </cell>
          <cell r="J221">
            <v>2.2700000000000001E-2</v>
          </cell>
        </row>
        <row r="222">
          <cell r="B222">
            <v>20</v>
          </cell>
          <cell r="C222">
            <v>20</v>
          </cell>
          <cell r="E222">
            <v>166.0829</v>
          </cell>
          <cell r="F222">
            <v>-0.31384000000000001</v>
          </cell>
          <cell r="G222">
            <v>4.5324790000000004</v>
          </cell>
          <cell r="H222">
            <v>1.27E-4</v>
          </cell>
          <cell r="I222">
            <v>7.1799999999999998E-3</v>
          </cell>
          <cell r="J222">
            <v>2.1415E-2</v>
          </cell>
        </row>
        <row r="224">
          <cell r="B224" t="str">
            <v>Curvature degrees /km</v>
          </cell>
          <cell r="E224" t="str">
            <v>Base Fuel</v>
          </cell>
          <cell r="F224" t="str">
            <v>K1</v>
          </cell>
          <cell r="G224" t="str">
            <v>K2</v>
          </cell>
          <cell r="H224" t="str">
            <v>K3</v>
          </cell>
          <cell r="I224" t="str">
            <v>K4</v>
          </cell>
          <cell r="J224" t="str">
            <v>K5</v>
          </cell>
        </row>
        <row r="225">
          <cell r="B225">
            <v>120</v>
          </cell>
          <cell r="C225">
            <v>1</v>
          </cell>
          <cell r="E225">
            <v>6.8435030000000001</v>
          </cell>
          <cell r="F225">
            <v>0.31118699999999999</v>
          </cell>
          <cell r="G225">
            <v>11.221080000000001</v>
          </cell>
          <cell r="H225">
            <v>4.6300000000000001E-5</v>
          </cell>
          <cell r="I225">
            <v>3.3549999999999999E-3</v>
          </cell>
          <cell r="J225">
            <v>0.45123000000000002</v>
          </cell>
        </row>
        <row r="226">
          <cell r="B226">
            <v>120</v>
          </cell>
          <cell r="C226">
            <v>2</v>
          </cell>
          <cell r="E226">
            <v>8.3990349999999996</v>
          </cell>
          <cell r="F226">
            <v>0.293159</v>
          </cell>
          <cell r="G226">
            <v>12.65611</v>
          </cell>
          <cell r="H226">
            <v>3.54E-5</v>
          </cell>
          <cell r="I226">
            <v>2.5969999999999999E-3</v>
          </cell>
          <cell r="J226">
            <v>0.39161000000000001</v>
          </cell>
        </row>
        <row r="227">
          <cell r="B227">
            <v>120</v>
          </cell>
          <cell r="C227">
            <v>3</v>
          </cell>
          <cell r="E227">
            <v>10.498379999999999</v>
          </cell>
          <cell r="F227">
            <v>0.32394400000000001</v>
          </cell>
          <cell r="G227">
            <v>13.82907</v>
          </cell>
          <cell r="H227">
            <v>3.2400000000000001E-5</v>
          </cell>
          <cell r="I227">
            <v>1.838E-3</v>
          </cell>
          <cell r="J227">
            <v>0.28905900000000001</v>
          </cell>
        </row>
        <row r="228">
          <cell r="B228">
            <v>120</v>
          </cell>
          <cell r="C228">
            <v>4</v>
          </cell>
          <cell r="E228">
            <v>9.7350650000000005</v>
          </cell>
          <cell r="F228">
            <v>0.28858</v>
          </cell>
          <cell r="G228">
            <v>11.04339</v>
          </cell>
          <cell r="H228">
            <v>5.9399999999999999E-6</v>
          </cell>
          <cell r="I228">
            <v>3.3570000000000002E-3</v>
          </cell>
          <cell r="J228">
            <v>0.39515600000000001</v>
          </cell>
        </row>
        <row r="229">
          <cell r="B229">
            <v>120</v>
          </cell>
          <cell r="C229">
            <v>5</v>
          </cell>
          <cell r="E229">
            <v>11.339320000000001</v>
          </cell>
          <cell r="F229">
            <v>0.32058599999999998</v>
          </cell>
          <cell r="G229">
            <v>11.74431</v>
          </cell>
          <cell r="H229">
            <v>1.8300000000000001E-5</v>
          </cell>
          <cell r="I229">
            <v>2.5739999999999999E-3</v>
          </cell>
          <cell r="J229">
            <v>0.24014199999999999</v>
          </cell>
        </row>
        <row r="230">
          <cell r="B230">
            <v>120</v>
          </cell>
          <cell r="C230">
            <v>6</v>
          </cell>
          <cell r="E230">
            <v>10.02026</v>
          </cell>
          <cell r="F230">
            <v>0.18442500000000001</v>
          </cell>
          <cell r="G230">
            <v>9.926024</v>
          </cell>
          <cell r="H230">
            <v>3.1000000000000001E-5</v>
          </cell>
          <cell r="I230">
            <v>6.5719999999999997E-3</v>
          </cell>
          <cell r="J230">
            <v>0.32035400000000003</v>
          </cell>
        </row>
        <row r="231">
          <cell r="B231">
            <v>120</v>
          </cell>
          <cell r="C231">
            <v>7</v>
          </cell>
          <cell r="E231">
            <v>16.689979999999998</v>
          </cell>
          <cell r="F231">
            <v>0.147204</v>
          </cell>
          <cell r="G231">
            <v>6.1552809999999996</v>
          </cell>
          <cell r="H231">
            <v>3.4100000000000002E-5</v>
          </cell>
          <cell r="I231">
            <v>7.4089999999999998E-3</v>
          </cell>
          <cell r="J231">
            <v>0.190969</v>
          </cell>
        </row>
        <row r="232">
          <cell r="B232">
            <v>120</v>
          </cell>
          <cell r="C232">
            <v>8</v>
          </cell>
          <cell r="E232">
            <v>40.342500000000001</v>
          </cell>
          <cell r="F232">
            <v>0.100147</v>
          </cell>
          <cell r="G232">
            <v>7.6739810000000004</v>
          </cell>
          <cell r="H232">
            <v>1.7099999999999999E-5</v>
          </cell>
          <cell r="I232">
            <v>5.3379999999999999E-3</v>
          </cell>
          <cell r="J232">
            <v>7.6906000000000002E-2</v>
          </cell>
        </row>
        <row r="233">
          <cell r="B233">
            <v>120</v>
          </cell>
          <cell r="C233">
            <v>9</v>
          </cell>
          <cell r="E233">
            <v>49.120719999999999</v>
          </cell>
          <cell r="F233">
            <v>0.18679999999999999</v>
          </cell>
          <cell r="G233">
            <v>4.4062840000000003</v>
          </cell>
          <cell r="H233">
            <v>-9.9000000000000001E-6</v>
          </cell>
          <cell r="I233">
            <v>3.4859999999999999E-3</v>
          </cell>
          <cell r="J233">
            <v>6.3175999999999996E-2</v>
          </cell>
        </row>
        <row r="234">
          <cell r="B234">
            <v>120</v>
          </cell>
          <cell r="C234">
            <v>10</v>
          </cell>
          <cell r="E234">
            <v>47.46922</v>
          </cell>
          <cell r="F234">
            <v>-1.7389999999999999E-2</v>
          </cell>
          <cell r="G234">
            <v>8.0522589999999994</v>
          </cell>
          <cell r="H234">
            <v>3.82E-5</v>
          </cell>
          <cell r="I234">
            <v>7.2329999999999998E-3</v>
          </cell>
          <cell r="J234">
            <v>6.7104999999999998E-2</v>
          </cell>
        </row>
        <row r="235">
          <cell r="B235">
            <v>120</v>
          </cell>
          <cell r="C235">
            <v>11</v>
          </cell>
          <cell r="E235">
            <v>55.073500000000003</v>
          </cell>
          <cell r="F235">
            <v>-2.8E-3</v>
          </cell>
          <cell r="G235">
            <v>7.0419239999999999</v>
          </cell>
          <cell r="H235">
            <v>3.6600000000000002E-5</v>
          </cell>
          <cell r="I235">
            <v>6.6270000000000001E-3</v>
          </cell>
          <cell r="J235">
            <v>5.6602E-2</v>
          </cell>
        </row>
        <row r="236">
          <cell r="B236">
            <v>120</v>
          </cell>
          <cell r="C236">
            <v>12</v>
          </cell>
          <cell r="E236">
            <v>62.417720000000003</v>
          </cell>
          <cell r="F236">
            <v>8.6960000000000006E-3</v>
          </cell>
          <cell r="G236">
            <v>6.1887809999999996</v>
          </cell>
          <cell r="H236">
            <v>3.3500000000000001E-5</v>
          </cell>
          <cell r="I236">
            <v>6.5669999999999999E-3</v>
          </cell>
          <cell r="J236">
            <v>4.9896000000000003E-2</v>
          </cell>
        </row>
        <row r="237">
          <cell r="B237">
            <v>120</v>
          </cell>
          <cell r="C237">
            <v>13</v>
          </cell>
          <cell r="E237">
            <v>75.345479999999995</v>
          </cell>
          <cell r="F237">
            <v>-0.10247000000000001</v>
          </cell>
          <cell r="G237">
            <v>6.5085119999999996</v>
          </cell>
          <cell r="H237">
            <v>5.2299999999999997E-5</v>
          </cell>
          <cell r="I237">
            <v>7.2810000000000001E-3</v>
          </cell>
          <cell r="J237">
            <v>4.2576999999999997E-2</v>
          </cell>
        </row>
        <row r="238">
          <cell r="B238">
            <v>120</v>
          </cell>
          <cell r="C238">
            <v>14</v>
          </cell>
          <cell r="E238">
            <v>85.343170000000001</v>
          </cell>
          <cell r="F238">
            <v>-9.4729999999999995E-2</v>
          </cell>
          <cell r="G238">
            <v>5.8342999999999998</v>
          </cell>
          <cell r="H238">
            <v>4.9499999999999997E-5</v>
          </cell>
          <cell r="I238">
            <v>6.9509999999999997E-3</v>
          </cell>
          <cell r="J238">
            <v>3.7615999999999997E-2</v>
          </cell>
        </row>
        <row r="239">
          <cell r="B239">
            <v>120</v>
          </cell>
          <cell r="C239">
            <v>15</v>
          </cell>
          <cell r="E239">
            <v>82.427210000000002</v>
          </cell>
          <cell r="F239">
            <v>-9.9820000000000006E-2</v>
          </cell>
          <cell r="G239">
            <v>6.098776</v>
          </cell>
          <cell r="H239">
            <v>5.02E-5</v>
          </cell>
          <cell r="I239">
            <v>7.1999999999999998E-3</v>
          </cell>
          <cell r="J239">
            <v>3.8886999999999998E-2</v>
          </cell>
        </row>
        <row r="240">
          <cell r="B240">
            <v>120</v>
          </cell>
          <cell r="C240">
            <v>16</v>
          </cell>
          <cell r="E240">
            <v>113.7469</v>
          </cell>
          <cell r="F240">
            <v>-0.17015</v>
          </cell>
          <cell r="G240">
            <v>5.1418460000000001</v>
          </cell>
          <cell r="H240">
            <v>6.8100000000000002E-5</v>
          </cell>
          <cell r="I240">
            <v>6.5250000000000004E-3</v>
          </cell>
          <cell r="J240">
            <v>2.9121999999999999E-2</v>
          </cell>
        </row>
        <row r="241">
          <cell r="B241">
            <v>120</v>
          </cell>
          <cell r="C241">
            <v>17</v>
          </cell>
          <cell r="E241">
            <v>123.56570000000001</v>
          </cell>
          <cell r="F241">
            <v>-0.17388999999999999</v>
          </cell>
          <cell r="G241">
            <v>4.8352589999999998</v>
          </cell>
          <cell r="H241">
            <v>6.9900000000000005E-5</v>
          </cell>
          <cell r="I241">
            <v>6.3639999999999999E-3</v>
          </cell>
          <cell r="J241">
            <v>2.6963999999999998E-2</v>
          </cell>
        </row>
        <row r="242">
          <cell r="B242">
            <v>120</v>
          </cell>
          <cell r="C242">
            <v>18</v>
          </cell>
          <cell r="E242">
            <v>140.0128</v>
          </cell>
          <cell r="F242">
            <v>-0.26079999999999998</v>
          </cell>
          <cell r="G242">
            <v>4.9095810000000002</v>
          </cell>
          <cell r="H242">
            <v>1.0399999999999999E-4</v>
          </cell>
          <cell r="I242">
            <v>6.7720000000000002E-3</v>
          </cell>
          <cell r="J242">
            <v>2.4625000000000001E-2</v>
          </cell>
        </row>
        <row r="243">
          <cell r="B243">
            <v>120</v>
          </cell>
          <cell r="C243">
            <v>19</v>
          </cell>
          <cell r="E243">
            <v>156.6395</v>
          </cell>
          <cell r="F243">
            <v>-0.33522999999999997</v>
          </cell>
          <cell r="G243">
            <v>4.9360939999999998</v>
          </cell>
          <cell r="H243">
            <v>1.4100000000000001E-4</v>
          </cell>
          <cell r="I243">
            <v>7.1739999999999998E-3</v>
          </cell>
          <cell r="J243">
            <v>2.2648000000000001E-2</v>
          </cell>
        </row>
        <row r="244">
          <cell r="B244">
            <v>120</v>
          </cell>
          <cell r="C244">
            <v>20</v>
          </cell>
          <cell r="E244">
            <v>166.74180000000001</v>
          </cell>
          <cell r="F244">
            <v>-0.33245999999999998</v>
          </cell>
          <cell r="G244">
            <v>4.6922490000000003</v>
          </cell>
          <cell r="H244">
            <v>1.44E-4</v>
          </cell>
          <cell r="I244">
            <v>7.0429999999999998E-3</v>
          </cell>
          <cell r="J244">
            <v>2.1373E-2</v>
          </cell>
        </row>
        <row r="246">
          <cell r="B246" t="str">
            <v>Curvature degrees /km</v>
          </cell>
          <cell r="E246" t="str">
            <v>Base Fuel</v>
          </cell>
          <cell r="F246" t="str">
            <v>K1</v>
          </cell>
          <cell r="G246" t="str">
            <v>K2</v>
          </cell>
          <cell r="H246" t="str">
            <v>K3</v>
          </cell>
          <cell r="I246" t="str">
            <v>K4</v>
          </cell>
          <cell r="J246" t="str">
            <v>K5</v>
          </cell>
        </row>
        <row r="247">
          <cell r="B247">
            <v>300</v>
          </cell>
          <cell r="C247">
            <v>1</v>
          </cell>
          <cell r="E247">
            <v>6.8506330000000002</v>
          </cell>
          <cell r="F247">
            <v>0.30270900000000001</v>
          </cell>
          <cell r="G247">
            <v>10.628080000000001</v>
          </cell>
          <cell r="H247">
            <v>4.5399999999999999E-5</v>
          </cell>
          <cell r="I247">
            <v>3.0469999999999998E-3</v>
          </cell>
          <cell r="J247">
            <v>0.48111799999999999</v>
          </cell>
        </row>
        <row r="248">
          <cell r="B248">
            <v>300</v>
          </cell>
          <cell r="C248">
            <v>2</v>
          </cell>
          <cell r="E248">
            <v>8.4278809999999993</v>
          </cell>
          <cell r="F248">
            <v>0.27459800000000001</v>
          </cell>
          <cell r="G248">
            <v>12.09516</v>
          </cell>
          <cell r="H248">
            <v>3.5099999999999999E-5</v>
          </cell>
          <cell r="I248">
            <v>2.2929999999999999E-3</v>
          </cell>
          <cell r="J248">
            <v>0.42088799999999998</v>
          </cell>
        </row>
        <row r="249">
          <cell r="B249">
            <v>300</v>
          </cell>
          <cell r="C249">
            <v>3</v>
          </cell>
          <cell r="E249">
            <v>10.55836</v>
          </cell>
          <cell r="F249">
            <v>0.312025</v>
          </cell>
          <cell r="G249">
            <v>13.286759999999999</v>
          </cell>
          <cell r="H249">
            <v>3.3000000000000003E-5</v>
          </cell>
          <cell r="I249">
            <v>1.5020000000000001E-3</v>
          </cell>
          <cell r="J249">
            <v>0.30694399999999999</v>
          </cell>
        </row>
        <row r="250">
          <cell r="B250">
            <v>300</v>
          </cell>
          <cell r="C250">
            <v>4</v>
          </cell>
          <cell r="E250">
            <v>9.8956389999999992</v>
          </cell>
          <cell r="F250">
            <v>0.26658300000000001</v>
          </cell>
          <cell r="G250">
            <v>10.91513</v>
          </cell>
          <cell r="H250">
            <v>9.9899999999999992E-6</v>
          </cell>
          <cell r="I250">
            <v>3.0179999999999998E-3</v>
          </cell>
          <cell r="J250">
            <v>0.39621299999999998</v>
          </cell>
        </row>
        <row r="251">
          <cell r="B251">
            <v>300</v>
          </cell>
          <cell r="C251">
            <v>5</v>
          </cell>
          <cell r="E251">
            <v>11.461819999999999</v>
          </cell>
          <cell r="F251">
            <v>0.29547400000000001</v>
          </cell>
          <cell r="G251">
            <v>11.425599999999999</v>
          </cell>
          <cell r="H251">
            <v>2.1999999999999999E-5</v>
          </cell>
          <cell r="I251">
            <v>2.062E-3</v>
          </cell>
          <cell r="J251">
            <v>0.249415</v>
          </cell>
        </row>
        <row r="252">
          <cell r="B252">
            <v>300</v>
          </cell>
          <cell r="C252">
            <v>6</v>
          </cell>
          <cell r="E252">
            <v>10.05607</v>
          </cell>
          <cell r="F252">
            <v>0.23205200000000001</v>
          </cell>
          <cell r="G252">
            <v>8.8295060000000003</v>
          </cell>
          <cell r="H252">
            <v>2.2799999999999999E-5</v>
          </cell>
          <cell r="I252">
            <v>6.1050000000000002E-3</v>
          </cell>
          <cell r="J252">
            <v>0.31983499999999998</v>
          </cell>
        </row>
        <row r="253">
          <cell r="B253">
            <v>300</v>
          </cell>
          <cell r="C253">
            <v>7</v>
          </cell>
          <cell r="E253">
            <v>16.730869999999999</v>
          </cell>
          <cell r="F253">
            <v>0.16614699999999999</v>
          </cell>
          <cell r="G253">
            <v>5.6808100000000001</v>
          </cell>
          <cell r="H253">
            <v>3.5599999999999998E-5</v>
          </cell>
          <cell r="I253">
            <v>6.8329999999999997E-3</v>
          </cell>
          <cell r="J253">
            <v>0.19057099999999999</v>
          </cell>
        </row>
        <row r="254">
          <cell r="B254">
            <v>300</v>
          </cell>
          <cell r="C254">
            <v>8</v>
          </cell>
          <cell r="E254">
            <v>41.135440000000003</v>
          </cell>
          <cell r="F254">
            <v>7.6169000000000001E-2</v>
          </cell>
          <cell r="G254">
            <v>7.8277070000000002</v>
          </cell>
          <cell r="H254">
            <v>2.5700000000000001E-5</v>
          </cell>
          <cell r="I254">
            <v>4.9680000000000002E-3</v>
          </cell>
          <cell r="J254">
            <v>7.5699000000000002E-2</v>
          </cell>
        </row>
        <row r="255">
          <cell r="B255">
            <v>300</v>
          </cell>
          <cell r="C255">
            <v>9</v>
          </cell>
          <cell r="E255">
            <v>49.880760000000002</v>
          </cell>
          <cell r="F255">
            <v>0.18179300000000001</v>
          </cell>
          <cell r="G255">
            <v>4.3668170000000002</v>
          </cell>
          <cell r="H255">
            <v>-7.1999999999999997E-6</v>
          </cell>
          <cell r="I255">
            <v>3.3670000000000002E-3</v>
          </cell>
          <cell r="J255">
            <v>6.2193999999999999E-2</v>
          </cell>
        </row>
        <row r="256">
          <cell r="B256">
            <v>300</v>
          </cell>
          <cell r="C256">
            <v>10</v>
          </cell>
          <cell r="E256">
            <v>48.288240000000002</v>
          </cell>
          <cell r="F256">
            <v>-4.1300000000000003E-2</v>
          </cell>
          <cell r="G256">
            <v>8.1631070000000001</v>
          </cell>
          <cell r="H256">
            <v>5.0800000000000002E-5</v>
          </cell>
          <cell r="I256">
            <v>6.7450000000000001E-3</v>
          </cell>
          <cell r="J256">
            <v>6.6271999999999998E-2</v>
          </cell>
        </row>
        <row r="257">
          <cell r="B257">
            <v>300</v>
          </cell>
          <cell r="C257">
            <v>11</v>
          </cell>
          <cell r="E257">
            <v>56.023330000000001</v>
          </cell>
          <cell r="F257">
            <v>-3.7870000000000001E-2</v>
          </cell>
          <cell r="G257">
            <v>7.3792</v>
          </cell>
          <cell r="H257">
            <v>5.1900000000000001E-5</v>
          </cell>
          <cell r="I257">
            <v>6.1139999999999996E-3</v>
          </cell>
          <cell r="J257">
            <v>5.5904000000000002E-2</v>
          </cell>
        </row>
        <row r="258">
          <cell r="B258">
            <v>300</v>
          </cell>
          <cell r="C258">
            <v>12</v>
          </cell>
          <cell r="E258">
            <v>63.403289999999998</v>
          </cell>
          <cell r="F258">
            <v>-2.7869999999999999E-2</v>
          </cell>
          <cell r="G258">
            <v>6.5842840000000002</v>
          </cell>
          <cell r="H258">
            <v>4.8699999999999998E-5</v>
          </cell>
          <cell r="I258">
            <v>6.0920000000000002E-3</v>
          </cell>
          <cell r="J258">
            <v>4.9354000000000002E-2</v>
          </cell>
        </row>
        <row r="259">
          <cell r="B259">
            <v>300</v>
          </cell>
          <cell r="C259">
            <v>13</v>
          </cell>
          <cell r="E259">
            <v>76.320080000000004</v>
          </cell>
          <cell r="F259">
            <v>-0.13647000000000001</v>
          </cell>
          <cell r="G259">
            <v>6.8788780000000003</v>
          </cell>
          <cell r="H259">
            <v>6.9300000000000004E-5</v>
          </cell>
          <cell r="I259">
            <v>6.862E-3</v>
          </cell>
          <cell r="J259">
            <v>4.2179000000000001E-2</v>
          </cell>
        </row>
        <row r="260">
          <cell r="B260">
            <v>300</v>
          </cell>
          <cell r="C260">
            <v>14</v>
          </cell>
          <cell r="E260">
            <v>86.307050000000004</v>
          </cell>
          <cell r="F260">
            <v>-0.12781999999999999</v>
          </cell>
          <cell r="G260">
            <v>6.2073200000000002</v>
          </cell>
          <cell r="H260">
            <v>6.58E-5</v>
          </cell>
          <cell r="I260">
            <v>6.5820000000000002E-3</v>
          </cell>
          <cell r="J260">
            <v>3.7328E-2</v>
          </cell>
        </row>
        <row r="261">
          <cell r="B261">
            <v>300</v>
          </cell>
          <cell r="C261">
            <v>15</v>
          </cell>
          <cell r="E261">
            <v>83.459609999999998</v>
          </cell>
          <cell r="F261">
            <v>-0.13599</v>
          </cell>
          <cell r="G261">
            <v>6.5192410000000001</v>
          </cell>
          <cell r="H261">
            <v>6.7600000000000003E-5</v>
          </cell>
          <cell r="I261">
            <v>6.7930000000000004E-3</v>
          </cell>
          <cell r="J261">
            <v>3.8540999999999999E-2</v>
          </cell>
        </row>
        <row r="262">
          <cell r="B262">
            <v>300</v>
          </cell>
          <cell r="C262">
            <v>16</v>
          </cell>
          <cell r="E262">
            <v>114.5364</v>
          </cell>
          <cell r="F262">
            <v>-0.19692999999999999</v>
          </cell>
          <cell r="G262">
            <v>5.4247290000000001</v>
          </cell>
          <cell r="H262">
            <v>8.4699999999999999E-5</v>
          </cell>
          <cell r="I262">
            <v>6.2690000000000003E-3</v>
          </cell>
          <cell r="J262">
            <v>2.9005E-2</v>
          </cell>
        </row>
        <row r="263">
          <cell r="B263">
            <v>300</v>
          </cell>
          <cell r="C263">
            <v>17</v>
          </cell>
          <cell r="E263">
            <v>124.3283</v>
          </cell>
          <cell r="F263">
            <v>-0.19932</v>
          </cell>
          <cell r="G263">
            <v>5.0983700000000001</v>
          </cell>
          <cell r="H263">
            <v>8.6299999999999997E-5</v>
          </cell>
          <cell r="I263">
            <v>6.136E-3</v>
          </cell>
          <cell r="J263">
            <v>2.6876000000000001E-2</v>
          </cell>
        </row>
        <row r="264">
          <cell r="B264">
            <v>300</v>
          </cell>
          <cell r="C264">
            <v>18</v>
          </cell>
          <cell r="E264">
            <v>140.7353</v>
          </cell>
          <cell r="F264">
            <v>-0.28565000000000002</v>
          </cell>
          <cell r="G264">
            <v>5.1497279999999996</v>
          </cell>
          <cell r="H264">
            <v>1.2400000000000001E-4</v>
          </cell>
          <cell r="I264">
            <v>6.5640000000000004E-3</v>
          </cell>
          <cell r="J264">
            <v>2.4556999999999999E-2</v>
          </cell>
        </row>
        <row r="265">
          <cell r="B265">
            <v>300</v>
          </cell>
          <cell r="C265">
            <v>19</v>
          </cell>
          <cell r="E265">
            <v>157.3492</v>
          </cell>
          <cell r="F265">
            <v>-0.36081999999999997</v>
          </cell>
          <cell r="G265">
            <v>5.1693340000000001</v>
          </cell>
          <cell r="H265">
            <v>1.65E-4</v>
          </cell>
          <cell r="I265">
            <v>6.9740000000000002E-3</v>
          </cell>
          <cell r="J265">
            <v>2.2594E-2</v>
          </cell>
        </row>
        <row r="266">
          <cell r="B266">
            <v>300</v>
          </cell>
          <cell r="C266">
            <v>20</v>
          </cell>
          <cell r="E266">
            <v>167.452</v>
          </cell>
          <cell r="F266">
            <v>-0.35749999999999998</v>
          </cell>
          <cell r="G266">
            <v>4.9145589999999997</v>
          </cell>
          <cell r="H266">
            <v>1.6799999999999999E-4</v>
          </cell>
          <cell r="I266">
            <v>6.8570000000000002E-3</v>
          </cell>
          <cell r="J266">
            <v>2.1329000000000001E-2</v>
          </cell>
        </row>
        <row r="268">
          <cell r="B268" t="str">
            <v>Curvature degrees /km</v>
          </cell>
          <cell r="E268" t="str">
            <v>Base Fuel</v>
          </cell>
          <cell r="F268" t="str">
            <v>K1</v>
          </cell>
          <cell r="G268" t="str">
            <v>K2</v>
          </cell>
          <cell r="H268" t="str">
            <v>K3</v>
          </cell>
          <cell r="I268" t="str">
            <v>K4</v>
          </cell>
          <cell r="J268" t="str">
            <v>K5</v>
          </cell>
        </row>
        <row r="269">
          <cell r="B269">
            <v>20</v>
          </cell>
          <cell r="C269">
            <v>1</v>
          </cell>
          <cell r="E269">
            <v>7.4004019999999997</v>
          </cell>
          <cell r="F269">
            <v>0.27434999999999998</v>
          </cell>
          <cell r="G269">
            <v>9.0578819999999993</v>
          </cell>
          <cell r="H269">
            <v>3.1099999999999997E-5</v>
          </cell>
          <cell r="I269">
            <v>3.5079999999999998E-3</v>
          </cell>
          <cell r="J269">
            <v>0.59533000000000003</v>
          </cell>
        </row>
        <row r="270">
          <cell r="B270">
            <v>20</v>
          </cell>
          <cell r="C270">
            <v>2</v>
          </cell>
          <cell r="E270">
            <v>9.2448449999999998</v>
          </cell>
          <cell r="F270">
            <v>0.27672400000000003</v>
          </cell>
          <cell r="G270">
            <v>9.9852460000000001</v>
          </cell>
          <cell r="H270">
            <v>2.09E-5</v>
          </cell>
          <cell r="I270">
            <v>2.794E-3</v>
          </cell>
          <cell r="J270">
            <v>0.48763899999999999</v>
          </cell>
        </row>
        <row r="271">
          <cell r="B271">
            <v>20</v>
          </cell>
          <cell r="C271">
            <v>3</v>
          </cell>
          <cell r="E271">
            <v>11.34047</v>
          </cell>
          <cell r="F271">
            <v>0.29285099999999997</v>
          </cell>
          <cell r="G271">
            <v>11.41155</v>
          </cell>
          <cell r="H271">
            <v>1.9000000000000001E-5</v>
          </cell>
          <cell r="I271">
            <v>2.0400000000000001E-3</v>
          </cell>
          <cell r="J271">
            <v>0.38506000000000001</v>
          </cell>
        </row>
        <row r="272">
          <cell r="B272">
            <v>20</v>
          </cell>
          <cell r="C272">
            <v>4</v>
          </cell>
          <cell r="E272">
            <v>10.623150000000001</v>
          </cell>
          <cell r="F272">
            <v>0.30124000000000001</v>
          </cell>
          <cell r="G272">
            <v>9.424766</v>
          </cell>
          <cell r="H272">
            <v>-2.0999999999999998E-6</v>
          </cell>
          <cell r="I272">
            <v>3.2369999999999999E-3</v>
          </cell>
          <cell r="J272">
            <v>0.44282100000000002</v>
          </cell>
        </row>
        <row r="273">
          <cell r="B273">
            <v>20</v>
          </cell>
          <cell r="C273">
            <v>5</v>
          </cell>
          <cell r="E273">
            <v>12.480650000000001</v>
          </cell>
          <cell r="F273">
            <v>0.316942</v>
          </cell>
          <cell r="G273">
            <v>9.6395199999999992</v>
          </cell>
          <cell r="H273">
            <v>7.3100000000000003E-6</v>
          </cell>
          <cell r="I273">
            <v>2.581E-3</v>
          </cell>
          <cell r="J273">
            <v>0.27933999999999998</v>
          </cell>
        </row>
        <row r="274">
          <cell r="B274">
            <v>20</v>
          </cell>
          <cell r="C274">
            <v>6</v>
          </cell>
          <cell r="E274">
            <v>11.074909999999999</v>
          </cell>
          <cell r="F274">
            <v>0.19559699999999999</v>
          </cell>
          <cell r="G274">
            <v>8.3919250000000005</v>
          </cell>
          <cell r="H274">
            <v>1.6699999999999999E-5</v>
          </cell>
          <cell r="I274">
            <v>6.2310000000000004E-3</v>
          </cell>
          <cell r="J274">
            <v>0.356572</v>
          </cell>
        </row>
        <row r="275">
          <cell r="B275">
            <v>20</v>
          </cell>
          <cell r="C275">
            <v>7</v>
          </cell>
          <cell r="E275">
            <v>18.986989999999999</v>
          </cell>
          <cell r="F275">
            <v>0.13442200000000001</v>
          </cell>
          <cell r="G275">
            <v>5.3402339999999997</v>
          </cell>
          <cell r="H275">
            <v>2.51E-5</v>
          </cell>
          <cell r="I275">
            <v>6.7229999999999998E-3</v>
          </cell>
          <cell r="J275">
            <v>0.20663400000000001</v>
          </cell>
        </row>
        <row r="276">
          <cell r="B276">
            <v>20</v>
          </cell>
          <cell r="C276">
            <v>8</v>
          </cell>
          <cell r="E276">
            <v>46.388649999999998</v>
          </cell>
          <cell r="F276">
            <v>5.4033999999999999E-2</v>
          </cell>
          <cell r="G276">
            <v>7.2775780000000001</v>
          </cell>
          <cell r="H276">
            <v>1.84E-5</v>
          </cell>
          <cell r="I276">
            <v>4.6420000000000003E-3</v>
          </cell>
          <cell r="J276">
            <v>8.3030000000000007E-2</v>
          </cell>
        </row>
        <row r="277">
          <cell r="B277">
            <v>20</v>
          </cell>
          <cell r="C277">
            <v>9</v>
          </cell>
          <cell r="E277">
            <v>57.909619999999997</v>
          </cell>
          <cell r="F277">
            <v>0.14097100000000001</v>
          </cell>
          <cell r="G277">
            <v>4.1399980000000003</v>
          </cell>
          <cell r="H277">
            <v>-1.0000000000000001E-5</v>
          </cell>
          <cell r="I277">
            <v>3.0040000000000002E-3</v>
          </cell>
          <cell r="J277">
            <v>6.6641000000000006E-2</v>
          </cell>
        </row>
        <row r="278">
          <cell r="B278">
            <v>20</v>
          </cell>
          <cell r="C278">
            <v>10</v>
          </cell>
          <cell r="E278">
            <v>54.403869999999998</v>
          </cell>
          <cell r="F278">
            <v>-8.1879999999999994E-2</v>
          </cell>
          <cell r="G278">
            <v>7.7410079999999999</v>
          </cell>
          <cell r="H278">
            <v>4.5099999999999998E-5</v>
          </cell>
          <cell r="I278">
            <v>6.5900000000000004E-3</v>
          </cell>
          <cell r="J278">
            <v>7.3153999999999997E-2</v>
          </cell>
        </row>
        <row r="279">
          <cell r="B279">
            <v>20</v>
          </cell>
          <cell r="C279">
            <v>11</v>
          </cell>
          <cell r="E279">
            <v>62.988669999999999</v>
          </cell>
          <cell r="F279">
            <v>-5.919E-2</v>
          </cell>
          <cell r="G279">
            <v>6.7823779999999996</v>
          </cell>
          <cell r="H279">
            <v>3.8800000000000001E-5</v>
          </cell>
          <cell r="I279">
            <v>6.0730000000000003E-3</v>
          </cell>
          <cell r="J279">
            <v>6.2015000000000001E-2</v>
          </cell>
        </row>
        <row r="280">
          <cell r="B280">
            <v>20</v>
          </cell>
          <cell r="C280">
            <v>12</v>
          </cell>
          <cell r="E280">
            <v>71.676029999999997</v>
          </cell>
          <cell r="F280">
            <v>-4.8590000000000001E-2</v>
          </cell>
          <cell r="G280">
            <v>6.0187600000000003</v>
          </cell>
          <cell r="H280">
            <v>3.57E-5</v>
          </cell>
          <cell r="I280">
            <v>5.9829999999999996E-3</v>
          </cell>
          <cell r="J280">
            <v>5.4472E-2</v>
          </cell>
        </row>
        <row r="281">
          <cell r="B281">
            <v>20</v>
          </cell>
          <cell r="C281">
            <v>13</v>
          </cell>
          <cell r="E281">
            <v>87.785659999999993</v>
          </cell>
          <cell r="F281">
            <v>-0.17518</v>
          </cell>
          <cell r="G281">
            <v>6.2315940000000003</v>
          </cell>
          <cell r="H281">
            <v>6.3600000000000001E-5</v>
          </cell>
          <cell r="I281">
            <v>6.5709999999999996E-3</v>
          </cell>
          <cell r="J281">
            <v>4.6212999999999997E-2</v>
          </cell>
        </row>
        <row r="282">
          <cell r="B282">
            <v>20</v>
          </cell>
          <cell r="C282">
            <v>14</v>
          </cell>
          <cell r="E282">
            <v>99.977689999999996</v>
          </cell>
          <cell r="F282">
            <v>-0.16195999999999999</v>
          </cell>
          <cell r="G282">
            <v>5.5425700000000004</v>
          </cell>
          <cell r="H282">
            <v>6.0099999999999997E-5</v>
          </cell>
          <cell r="I282">
            <v>6.2100000000000002E-3</v>
          </cell>
          <cell r="J282">
            <v>4.0620000000000003E-2</v>
          </cell>
        </row>
        <row r="283">
          <cell r="B283">
            <v>20</v>
          </cell>
          <cell r="C283">
            <v>15</v>
          </cell>
          <cell r="E283">
            <v>96.173789999999997</v>
          </cell>
          <cell r="F283">
            <v>-0.16775000000000001</v>
          </cell>
          <cell r="G283">
            <v>5.8241719999999999</v>
          </cell>
          <cell r="H283">
            <v>5.9799999999999997E-5</v>
          </cell>
          <cell r="I283">
            <v>6.4770000000000001E-3</v>
          </cell>
          <cell r="J283">
            <v>4.2124000000000002E-2</v>
          </cell>
        </row>
        <row r="284">
          <cell r="B284">
            <v>20</v>
          </cell>
          <cell r="C284">
            <v>16</v>
          </cell>
          <cell r="E284">
            <v>135.28389999999999</v>
          </cell>
          <cell r="F284">
            <v>-0.24581</v>
          </cell>
          <cell r="G284">
            <v>4.8002260000000003</v>
          </cell>
          <cell r="H284">
            <v>9.0299999999999999E-5</v>
          </cell>
          <cell r="I284">
            <v>5.7790000000000003E-3</v>
          </cell>
          <cell r="J284">
            <v>3.1274999999999997E-2</v>
          </cell>
        </row>
        <row r="285">
          <cell r="B285">
            <v>20</v>
          </cell>
          <cell r="C285">
            <v>17</v>
          </cell>
          <cell r="E285">
            <v>147.32810000000001</v>
          </cell>
          <cell r="F285">
            <v>-0.24789</v>
          </cell>
          <cell r="G285">
            <v>4.4745799999999996</v>
          </cell>
          <cell r="H285">
            <v>9.2700000000000004E-5</v>
          </cell>
          <cell r="I285">
            <v>5.6160000000000003E-3</v>
          </cell>
          <cell r="J285">
            <v>2.8938999999999999E-2</v>
          </cell>
        </row>
        <row r="286">
          <cell r="B286">
            <v>20</v>
          </cell>
          <cell r="C286">
            <v>18</v>
          </cell>
          <cell r="E286">
            <v>168.18389999999999</v>
          </cell>
          <cell r="F286">
            <v>-0.35594999999999999</v>
          </cell>
          <cell r="G286">
            <v>4.602786</v>
          </cell>
          <cell r="H286">
            <v>1.5200000000000001E-4</v>
          </cell>
          <cell r="I286">
            <v>6.0699999999999999E-3</v>
          </cell>
          <cell r="J286">
            <v>2.6431E-2</v>
          </cell>
        </row>
        <row r="287">
          <cell r="B287">
            <v>20</v>
          </cell>
          <cell r="C287">
            <v>19</v>
          </cell>
          <cell r="E287">
            <v>189.34780000000001</v>
          </cell>
          <cell r="F287">
            <v>-0.44779999999999998</v>
          </cell>
          <cell r="G287">
            <v>4.6850009999999997</v>
          </cell>
          <cell r="H287">
            <v>2.1699999999999999E-4</v>
          </cell>
          <cell r="I287">
            <v>6.4489999999999999E-3</v>
          </cell>
          <cell r="J287">
            <v>2.4285999999999999E-2</v>
          </cell>
        </row>
        <row r="288">
          <cell r="B288">
            <v>20</v>
          </cell>
          <cell r="C288">
            <v>20</v>
          </cell>
          <cell r="E288">
            <v>201.94370000000001</v>
          </cell>
          <cell r="F288">
            <v>-0.44355</v>
          </cell>
          <cell r="G288">
            <v>4.4560789999999999</v>
          </cell>
          <cell r="H288">
            <v>2.22E-4</v>
          </cell>
          <cell r="I288">
            <v>6.3140000000000002E-3</v>
          </cell>
          <cell r="J288">
            <v>2.2891000000000002E-2</v>
          </cell>
        </row>
        <row r="290">
          <cell r="B290" t="str">
            <v>Curvature degrees /km</v>
          </cell>
          <cell r="E290" t="str">
            <v>Base Fuel</v>
          </cell>
          <cell r="F290" t="str">
            <v>K1</v>
          </cell>
          <cell r="G290" t="str">
            <v>K2</v>
          </cell>
          <cell r="H290" t="str">
            <v>K3</v>
          </cell>
          <cell r="I290" t="str">
            <v>K4</v>
          </cell>
          <cell r="J290" t="str">
            <v>K5</v>
          </cell>
        </row>
        <row r="291">
          <cell r="B291">
            <v>120</v>
          </cell>
          <cell r="C291">
            <v>1</v>
          </cell>
          <cell r="E291">
            <v>7.401802</v>
          </cell>
          <cell r="F291">
            <v>0.27391900000000002</v>
          </cell>
          <cell r="G291">
            <v>8.7566649999999999</v>
          </cell>
          <cell r="H291">
            <v>2.97E-5</v>
          </cell>
          <cell r="I291">
            <v>3.3419999999999999E-3</v>
          </cell>
          <cell r="J291">
            <v>0.60797000000000001</v>
          </cell>
        </row>
        <row r="292">
          <cell r="B292">
            <v>120</v>
          </cell>
          <cell r="C292">
            <v>2</v>
          </cell>
          <cell r="E292">
            <v>9.2494759999999996</v>
          </cell>
          <cell r="F292">
            <v>0.27012700000000001</v>
          </cell>
          <cell r="G292">
            <v>9.7984240000000007</v>
          </cell>
          <cell r="H292">
            <v>2.02E-5</v>
          </cell>
          <cell r="I292">
            <v>2.6589999999999999E-3</v>
          </cell>
          <cell r="J292">
            <v>0.49882500000000002</v>
          </cell>
        </row>
        <row r="293">
          <cell r="B293">
            <v>120</v>
          </cell>
          <cell r="C293">
            <v>3</v>
          </cell>
          <cell r="E293">
            <v>11.349600000000001</v>
          </cell>
          <cell r="F293">
            <v>0.28580100000000003</v>
          </cell>
          <cell r="G293">
            <v>11.212260000000001</v>
          </cell>
          <cell r="H293">
            <v>1.84E-5</v>
          </cell>
          <cell r="I293">
            <v>1.9009999999999999E-3</v>
          </cell>
          <cell r="J293">
            <v>0.39505000000000001</v>
          </cell>
        </row>
        <row r="294">
          <cell r="B294">
            <v>120</v>
          </cell>
          <cell r="C294">
            <v>4</v>
          </cell>
          <cell r="E294">
            <v>10.707179999999999</v>
          </cell>
          <cell r="F294">
            <v>0.29514899999999999</v>
          </cell>
          <cell r="G294">
            <v>9.3945959999999999</v>
          </cell>
          <cell r="H294">
            <v>-1.3999999999999999E-6</v>
          </cell>
          <cell r="I294">
            <v>3.163E-3</v>
          </cell>
          <cell r="J294">
            <v>0.44023600000000002</v>
          </cell>
        </row>
        <row r="295">
          <cell r="B295">
            <v>120</v>
          </cell>
          <cell r="C295">
            <v>5</v>
          </cell>
          <cell r="E295">
            <v>12.529249999999999</v>
          </cell>
          <cell r="F295">
            <v>0.317388</v>
          </cell>
          <cell r="G295">
            <v>9.4600059999999999</v>
          </cell>
          <cell r="H295">
            <v>6.7800000000000003E-6</v>
          </cell>
          <cell r="I295">
            <v>2.444E-3</v>
          </cell>
          <cell r="J295">
            <v>0.28023199999999998</v>
          </cell>
        </row>
        <row r="296">
          <cell r="B296">
            <v>120</v>
          </cell>
          <cell r="C296">
            <v>6</v>
          </cell>
          <cell r="E296">
            <v>11.080959999999999</v>
          </cell>
          <cell r="F296">
            <v>0.20452200000000001</v>
          </cell>
          <cell r="G296">
            <v>8.157152</v>
          </cell>
          <cell r="H296">
            <v>1.52E-5</v>
          </cell>
          <cell r="I296">
            <v>6.0600000000000003E-3</v>
          </cell>
          <cell r="J296">
            <v>0.35694799999999999</v>
          </cell>
        </row>
        <row r="297">
          <cell r="B297">
            <v>120</v>
          </cell>
          <cell r="C297">
            <v>7</v>
          </cell>
          <cell r="E297">
            <v>18.988700000000001</v>
          </cell>
          <cell r="F297">
            <v>0.124664</v>
          </cell>
          <cell r="G297">
            <v>5.4759659999999997</v>
          </cell>
          <cell r="H297">
            <v>2.8E-5</v>
          </cell>
          <cell r="I297">
            <v>6.5230000000000002E-3</v>
          </cell>
          <cell r="J297">
            <v>0.20699799999999999</v>
          </cell>
        </row>
        <row r="298">
          <cell r="B298">
            <v>120</v>
          </cell>
          <cell r="C298">
            <v>8</v>
          </cell>
          <cell r="E298">
            <v>46.500869999999999</v>
          </cell>
          <cell r="F298">
            <v>5.1624000000000003E-2</v>
          </cell>
          <cell r="G298">
            <v>7.2724549999999999</v>
          </cell>
          <cell r="H298">
            <v>1.95E-5</v>
          </cell>
          <cell r="I298">
            <v>4.5630000000000002E-3</v>
          </cell>
          <cell r="J298">
            <v>8.2902000000000003E-2</v>
          </cell>
        </row>
        <row r="299">
          <cell r="B299">
            <v>120</v>
          </cell>
          <cell r="C299">
            <v>9</v>
          </cell>
          <cell r="E299">
            <v>58.080019999999998</v>
          </cell>
          <cell r="F299">
            <v>0.140767</v>
          </cell>
          <cell r="G299">
            <v>4.1085010000000004</v>
          </cell>
          <cell r="H299">
            <v>-1.0000000000000001E-5</v>
          </cell>
          <cell r="I299">
            <v>2.97E-3</v>
          </cell>
          <cell r="J299">
            <v>6.6484000000000001E-2</v>
          </cell>
        </row>
        <row r="300">
          <cell r="B300">
            <v>120</v>
          </cell>
          <cell r="C300">
            <v>10</v>
          </cell>
          <cell r="E300">
            <v>55.060110000000002</v>
          </cell>
          <cell r="F300">
            <v>-9.8820000000000005E-2</v>
          </cell>
          <cell r="G300">
            <v>7.8296489999999999</v>
          </cell>
          <cell r="H300">
            <v>5.3699999999999997E-5</v>
          </cell>
          <cell r="I300">
            <v>6.3049999999999998E-3</v>
          </cell>
          <cell r="J300">
            <v>7.2498999999999994E-2</v>
          </cell>
        </row>
        <row r="301">
          <cell r="B301">
            <v>120</v>
          </cell>
          <cell r="C301">
            <v>11</v>
          </cell>
          <cell r="E301">
            <v>63.651350000000001</v>
          </cell>
          <cell r="F301">
            <v>-8.0570000000000003E-2</v>
          </cell>
          <cell r="G301">
            <v>6.9759690000000001</v>
          </cell>
          <cell r="H301">
            <v>4.7700000000000001E-5</v>
          </cell>
          <cell r="I301">
            <v>5.7879999999999997E-3</v>
          </cell>
          <cell r="J301">
            <v>6.1556E-2</v>
          </cell>
        </row>
        <row r="302">
          <cell r="B302">
            <v>120</v>
          </cell>
          <cell r="C302">
            <v>12</v>
          </cell>
          <cell r="E302">
            <v>72.340270000000004</v>
          </cell>
          <cell r="F302">
            <v>-7.0610000000000006E-2</v>
          </cell>
          <cell r="G302">
            <v>6.242102</v>
          </cell>
          <cell r="H302">
            <v>4.4400000000000002E-5</v>
          </cell>
          <cell r="I302">
            <v>5.7239999999999999E-3</v>
          </cell>
          <cell r="J302">
            <v>5.4141000000000002E-2</v>
          </cell>
        </row>
        <row r="303">
          <cell r="B303">
            <v>120</v>
          </cell>
          <cell r="C303">
            <v>13</v>
          </cell>
          <cell r="E303">
            <v>88.444519999999997</v>
          </cell>
          <cell r="F303">
            <v>-0.19800999999999999</v>
          </cell>
          <cell r="G303">
            <v>6.4689889999999997</v>
          </cell>
          <cell r="H303">
            <v>7.5400000000000003E-5</v>
          </cell>
          <cell r="I303">
            <v>6.3280000000000003E-3</v>
          </cell>
          <cell r="J303">
            <v>4.5976000000000003E-2</v>
          </cell>
        </row>
        <row r="304">
          <cell r="B304">
            <v>120</v>
          </cell>
          <cell r="C304">
            <v>14</v>
          </cell>
          <cell r="E304">
            <v>100.6361</v>
          </cell>
          <cell r="F304">
            <v>-0.18373999999999999</v>
          </cell>
          <cell r="G304">
            <v>5.771909</v>
          </cell>
          <cell r="H304">
            <v>7.1299999999999998E-5</v>
          </cell>
          <cell r="I304">
            <v>6.0010000000000003E-3</v>
          </cell>
          <cell r="J304">
            <v>4.0451000000000001E-2</v>
          </cell>
        </row>
        <row r="305">
          <cell r="B305">
            <v>120</v>
          </cell>
          <cell r="C305">
            <v>15</v>
          </cell>
          <cell r="E305">
            <v>96.833299999999994</v>
          </cell>
          <cell r="F305">
            <v>-0.19112999999999999</v>
          </cell>
          <cell r="G305">
            <v>6.0806940000000003</v>
          </cell>
          <cell r="H305">
            <v>7.1299999999999998E-5</v>
          </cell>
          <cell r="I305">
            <v>6.2440000000000004E-3</v>
          </cell>
          <cell r="J305">
            <v>4.1935E-2</v>
          </cell>
        </row>
        <row r="306">
          <cell r="B306">
            <v>120</v>
          </cell>
          <cell r="C306">
            <v>16</v>
          </cell>
          <cell r="E306">
            <v>135.9427</v>
          </cell>
          <cell r="F306">
            <v>-0.26482</v>
          </cell>
          <cell r="G306">
            <v>4.9787429999999997</v>
          </cell>
          <cell r="H306">
            <v>1.0399999999999999E-4</v>
          </cell>
          <cell r="I306">
            <v>5.6299999999999996E-3</v>
          </cell>
          <cell r="J306">
            <v>3.1189000000000001E-2</v>
          </cell>
        </row>
        <row r="307">
          <cell r="B307">
            <v>120</v>
          </cell>
          <cell r="C307">
            <v>17</v>
          </cell>
          <cell r="E307">
            <v>147.98689999999999</v>
          </cell>
          <cell r="F307">
            <v>-0.26573999999999998</v>
          </cell>
          <cell r="G307">
            <v>4.6371799999999999</v>
          </cell>
          <cell r="H307">
            <v>1.06E-4</v>
          </cell>
          <cell r="I307">
            <v>5.4850000000000003E-3</v>
          </cell>
          <cell r="J307">
            <v>2.8868999999999999E-2</v>
          </cell>
        </row>
        <row r="308">
          <cell r="B308">
            <v>120</v>
          </cell>
          <cell r="C308">
            <v>18</v>
          </cell>
          <cell r="E308">
            <v>168.84270000000001</v>
          </cell>
          <cell r="F308">
            <v>-0.37489</v>
          </cell>
          <cell r="G308">
            <v>4.755026</v>
          </cell>
          <cell r="H308">
            <v>1.7000000000000001E-4</v>
          </cell>
          <cell r="I308">
            <v>5.9360000000000003E-3</v>
          </cell>
          <cell r="J308">
            <v>2.6381999999999999E-2</v>
          </cell>
        </row>
        <row r="309">
          <cell r="B309">
            <v>120</v>
          </cell>
          <cell r="C309">
            <v>19</v>
          </cell>
          <cell r="E309">
            <v>190.0067</v>
          </cell>
          <cell r="F309">
            <v>-0.46751999999999999</v>
          </cell>
          <cell r="G309">
            <v>4.8282720000000001</v>
          </cell>
          <cell r="H309">
            <v>2.4000000000000001E-4</v>
          </cell>
          <cell r="I309">
            <v>6.3099999999999996E-3</v>
          </cell>
          <cell r="J309">
            <v>2.4251999999999999E-2</v>
          </cell>
        </row>
        <row r="310">
          <cell r="B310">
            <v>120</v>
          </cell>
          <cell r="C310">
            <v>20</v>
          </cell>
          <cell r="E310">
            <v>202.6026</v>
          </cell>
          <cell r="F310">
            <v>-0.46279999999999999</v>
          </cell>
          <cell r="G310">
            <v>4.5933260000000002</v>
          </cell>
          <cell r="H310">
            <v>2.4499999999999999E-4</v>
          </cell>
          <cell r="I310">
            <v>6.1859999999999997E-3</v>
          </cell>
          <cell r="J310">
            <v>2.2863999999999999E-2</v>
          </cell>
        </row>
        <row r="312">
          <cell r="B312" t="str">
            <v>Curvature degrees /km</v>
          </cell>
          <cell r="E312" t="str">
            <v>Base Fuel</v>
          </cell>
          <cell r="F312" t="str">
            <v>K1</v>
          </cell>
          <cell r="G312" t="str">
            <v>K2</v>
          </cell>
          <cell r="H312" t="str">
            <v>K3</v>
          </cell>
          <cell r="I312" t="str">
            <v>K4</v>
          </cell>
          <cell r="J312" t="str">
            <v>K5</v>
          </cell>
        </row>
        <row r="313">
          <cell r="B313">
            <v>300</v>
          </cell>
          <cell r="C313">
            <v>1</v>
          </cell>
          <cell r="E313">
            <v>7.4171800000000001</v>
          </cell>
          <cell r="F313">
            <v>0.23286499999999999</v>
          </cell>
          <cell r="G313">
            <v>8.6560699999999997</v>
          </cell>
          <cell r="H313">
            <v>3.1999999999999999E-5</v>
          </cell>
          <cell r="I313">
            <v>2.823E-3</v>
          </cell>
          <cell r="J313">
            <v>0.64833399999999997</v>
          </cell>
        </row>
        <row r="314">
          <cell r="B314">
            <v>300</v>
          </cell>
          <cell r="C314">
            <v>2</v>
          </cell>
          <cell r="E314">
            <v>9.2891849999999998</v>
          </cell>
          <cell r="F314">
            <v>0.227191</v>
          </cell>
          <cell r="G314">
            <v>9.7800910000000005</v>
          </cell>
          <cell r="H314">
            <v>2.3099999999999999E-5</v>
          </cell>
          <cell r="I314">
            <v>2.2820000000000002E-3</v>
          </cell>
          <cell r="J314">
            <v>0.52860300000000005</v>
          </cell>
        </row>
        <row r="315">
          <cell r="B315">
            <v>300</v>
          </cell>
          <cell r="C315">
            <v>3</v>
          </cell>
          <cell r="E315">
            <v>11.42163</v>
          </cell>
          <cell r="F315">
            <v>0.24032400000000001</v>
          </cell>
          <cell r="G315">
            <v>11.12027</v>
          </cell>
          <cell r="H315">
            <v>2.12E-5</v>
          </cell>
          <cell r="I315">
            <v>1.5629999999999999E-3</v>
          </cell>
          <cell r="J315">
            <v>0.42246899999999998</v>
          </cell>
        </row>
        <row r="316">
          <cell r="B316">
            <v>300</v>
          </cell>
          <cell r="C316">
            <v>4</v>
          </cell>
          <cell r="E316">
            <v>10.959239999999999</v>
          </cell>
          <cell r="F316">
            <v>0.27991199999999999</v>
          </cell>
          <cell r="G316">
            <v>9.1886469999999996</v>
          </cell>
          <cell r="H316">
            <v>1.28E-6</v>
          </cell>
          <cell r="I316">
            <v>2.8969999999999998E-3</v>
          </cell>
          <cell r="J316">
            <v>0.43398399999999998</v>
          </cell>
        </row>
        <row r="317">
          <cell r="B317">
            <v>300</v>
          </cell>
          <cell r="C317">
            <v>5</v>
          </cell>
          <cell r="E317">
            <v>12.663930000000001</v>
          </cell>
          <cell r="F317">
            <v>0.29876900000000001</v>
          </cell>
          <cell r="G317">
            <v>9.3923469999999991</v>
          </cell>
          <cell r="H317">
            <v>1.06E-5</v>
          </cell>
          <cell r="I317">
            <v>2.1800000000000001E-3</v>
          </cell>
          <cell r="J317">
            <v>0.28236699999999998</v>
          </cell>
        </row>
        <row r="318">
          <cell r="B318">
            <v>300</v>
          </cell>
          <cell r="C318">
            <v>6</v>
          </cell>
          <cell r="E318">
            <v>11.19492</v>
          </cell>
          <cell r="F318">
            <v>0.197906</v>
          </cell>
          <cell r="G318">
            <v>8.0622120000000006</v>
          </cell>
          <cell r="H318">
            <v>1.8199999999999999E-5</v>
          </cell>
          <cell r="I318">
            <v>5.7089999999999997E-3</v>
          </cell>
          <cell r="J318">
            <v>0.35464400000000001</v>
          </cell>
        </row>
        <row r="319">
          <cell r="B319">
            <v>300</v>
          </cell>
          <cell r="C319">
            <v>7</v>
          </cell>
          <cell r="E319">
            <v>19.028870000000001</v>
          </cell>
          <cell r="F319">
            <v>0.10788499999999999</v>
          </cell>
          <cell r="G319">
            <v>5.6941810000000004</v>
          </cell>
          <cell r="H319">
            <v>3.5599999999999998E-5</v>
          </cell>
          <cell r="I319">
            <v>6.1330000000000004E-3</v>
          </cell>
          <cell r="J319">
            <v>0.20703199999999999</v>
          </cell>
        </row>
        <row r="320">
          <cell r="B320">
            <v>300</v>
          </cell>
          <cell r="C320">
            <v>8</v>
          </cell>
          <cell r="E320">
            <v>47.082599999999999</v>
          </cell>
          <cell r="F320">
            <v>3.6958999999999999E-2</v>
          </cell>
          <cell r="G320">
            <v>7.3297100000000004</v>
          </cell>
          <cell r="H320">
            <v>2.5899999999999999E-5</v>
          </cell>
          <cell r="I320">
            <v>4.2969999999999996E-3</v>
          </cell>
          <cell r="J320">
            <v>8.2130999999999996E-2</v>
          </cell>
        </row>
        <row r="321">
          <cell r="B321">
            <v>300</v>
          </cell>
          <cell r="C321">
            <v>9</v>
          </cell>
          <cell r="E321">
            <v>58.677129999999998</v>
          </cell>
          <cell r="F321">
            <v>0.13703499999999999</v>
          </cell>
          <cell r="G321">
            <v>4.0627680000000002</v>
          </cell>
          <cell r="H321">
            <v>-8.4999999999999999E-6</v>
          </cell>
          <cell r="I321">
            <v>2.869E-3</v>
          </cell>
          <cell r="J321">
            <v>6.5907999999999994E-2</v>
          </cell>
        </row>
        <row r="322">
          <cell r="B322">
            <v>300</v>
          </cell>
          <cell r="C322">
            <v>10</v>
          </cell>
          <cell r="E322">
            <v>55.832630000000002</v>
          </cell>
          <cell r="F322">
            <v>-0.12107</v>
          </cell>
          <cell r="G322">
            <v>7.9483759999999997</v>
          </cell>
          <cell r="H322">
            <v>6.7600000000000003E-5</v>
          </cell>
          <cell r="I322">
            <v>5.9150000000000001E-3</v>
          </cell>
          <cell r="J322">
            <v>7.1777999999999995E-2</v>
          </cell>
        </row>
        <row r="323">
          <cell r="B323">
            <v>300</v>
          </cell>
          <cell r="C323">
            <v>11</v>
          </cell>
          <cell r="E323">
            <v>64.52</v>
          </cell>
          <cell r="F323">
            <v>-0.11032</v>
          </cell>
          <cell r="G323">
            <v>7.2517880000000003</v>
          </cell>
          <cell r="H323">
            <v>6.2899999999999997E-5</v>
          </cell>
          <cell r="I323">
            <v>5.378E-3</v>
          </cell>
          <cell r="J323">
            <v>6.0957999999999998E-2</v>
          </cell>
        </row>
        <row r="324">
          <cell r="B324">
            <v>300</v>
          </cell>
          <cell r="C324">
            <v>12</v>
          </cell>
          <cell r="E324">
            <v>73.236949999999993</v>
          </cell>
          <cell r="F324">
            <v>-0.10205</v>
          </cell>
          <cell r="G324">
            <v>6.5696339999999998</v>
          </cell>
          <cell r="H324">
            <v>5.9599999999999999E-5</v>
          </cell>
          <cell r="I324">
            <v>5.3420000000000004E-3</v>
          </cell>
          <cell r="J324">
            <v>5.3686999999999999E-2</v>
          </cell>
        </row>
        <row r="325">
          <cell r="B325">
            <v>300</v>
          </cell>
          <cell r="C325">
            <v>13</v>
          </cell>
          <cell r="E325">
            <v>89.26285</v>
          </cell>
          <cell r="F325">
            <v>-0.22814999999999999</v>
          </cell>
          <cell r="G325">
            <v>6.7903029999999998</v>
          </cell>
          <cell r="H325">
            <v>9.3800000000000003E-5</v>
          </cell>
          <cell r="I325">
            <v>5.9870000000000001E-3</v>
          </cell>
          <cell r="J325">
            <v>4.5671999999999997E-2</v>
          </cell>
        </row>
        <row r="326">
          <cell r="B326">
            <v>300</v>
          </cell>
          <cell r="C326">
            <v>14</v>
          </cell>
          <cell r="E326">
            <v>101.43899999999999</v>
          </cell>
          <cell r="F326">
            <v>-0.21271999999999999</v>
          </cell>
          <cell r="G326">
            <v>6.0841139999999996</v>
          </cell>
          <cell r="H326">
            <v>8.8900000000000006E-5</v>
          </cell>
          <cell r="I326">
            <v>5.7039999999999999E-3</v>
          </cell>
          <cell r="J326">
            <v>4.0240999999999999E-2</v>
          </cell>
        </row>
        <row r="327">
          <cell r="B327">
            <v>300</v>
          </cell>
          <cell r="C327">
            <v>15</v>
          </cell>
          <cell r="E327">
            <v>97.67962</v>
          </cell>
          <cell r="F327">
            <v>-0.22234000000000001</v>
          </cell>
          <cell r="G327">
            <v>6.4309719999999997</v>
          </cell>
          <cell r="H327">
            <v>8.9599999999999996E-5</v>
          </cell>
          <cell r="I327">
            <v>5.9119999999999997E-3</v>
          </cell>
          <cell r="J327">
            <v>4.1680000000000002E-2</v>
          </cell>
        </row>
        <row r="328">
          <cell r="B328">
            <v>300</v>
          </cell>
          <cell r="C328">
            <v>16</v>
          </cell>
          <cell r="E328">
            <v>136.66210000000001</v>
          </cell>
          <cell r="F328">
            <v>-0.29009000000000001</v>
          </cell>
          <cell r="G328">
            <v>5.2228570000000003</v>
          </cell>
          <cell r="H328">
            <v>1.2400000000000001E-4</v>
          </cell>
          <cell r="I328">
            <v>5.4229999999999999E-3</v>
          </cell>
          <cell r="J328">
            <v>3.1099000000000002E-2</v>
          </cell>
        </row>
        <row r="329">
          <cell r="B329">
            <v>300</v>
          </cell>
          <cell r="C329">
            <v>17</v>
          </cell>
          <cell r="E329">
            <v>148.69800000000001</v>
          </cell>
          <cell r="F329">
            <v>-0.28963</v>
          </cell>
          <cell r="G329">
            <v>4.8602049999999997</v>
          </cell>
          <cell r="H329">
            <v>1.26E-4</v>
          </cell>
          <cell r="I329">
            <v>5.3030000000000004E-3</v>
          </cell>
          <cell r="J329">
            <v>2.8799999999999999E-2</v>
          </cell>
        </row>
        <row r="330">
          <cell r="B330">
            <v>300</v>
          </cell>
          <cell r="C330">
            <v>18</v>
          </cell>
          <cell r="E330">
            <v>169.55179999999999</v>
          </cell>
          <cell r="F330">
            <v>-0.40054000000000001</v>
          </cell>
          <cell r="G330">
            <v>4.9678009999999997</v>
          </cell>
          <cell r="H330">
            <v>1.9699999999999999E-4</v>
          </cell>
          <cell r="I330">
            <v>5.7540000000000004E-3</v>
          </cell>
          <cell r="J330">
            <v>2.6332000000000001E-2</v>
          </cell>
        </row>
        <row r="331">
          <cell r="B331">
            <v>300</v>
          </cell>
          <cell r="C331">
            <v>19</v>
          </cell>
          <cell r="E331">
            <v>190.7166</v>
          </cell>
          <cell r="F331">
            <v>-0.49442000000000003</v>
          </cell>
          <cell r="G331">
            <v>5.0307250000000003</v>
          </cell>
          <cell r="H331">
            <v>2.7399999999999999E-4</v>
          </cell>
          <cell r="I331">
            <v>6.1250000000000002E-3</v>
          </cell>
          <cell r="J331">
            <v>2.4216999999999999E-2</v>
          </cell>
        </row>
        <row r="332">
          <cell r="B332">
            <v>300</v>
          </cell>
          <cell r="C332">
            <v>20</v>
          </cell>
          <cell r="E332">
            <v>203.31299999999999</v>
          </cell>
          <cell r="F332">
            <v>-0.48915999999999998</v>
          </cell>
          <cell r="G332">
            <v>4.787312</v>
          </cell>
          <cell r="H332">
            <v>2.7900000000000001E-4</v>
          </cell>
          <cell r="I332">
            <v>6.0140000000000002E-3</v>
          </cell>
          <cell r="J332">
            <v>2.2838000000000001E-2</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Instructions"/>
      <sheetName val="Inputs"/>
      <sheetName val="CBA Results"/>
      <sheetName val="Detailed CBA"/>
      <sheetName val="Demand"/>
      <sheetName val="Sensitivity Inputs"/>
      <sheetName val="Sensitivity Results"/>
      <sheetName val="Sensitivity Model"/>
      <sheetName val="Sensitivity Demand"/>
      <sheetName val="Data"/>
      <sheetName val="Boardings"/>
      <sheetName val="Services"/>
      <sheetName val="Kilometers"/>
      <sheetName val="Bus Route List"/>
      <sheetName val="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v>130</v>
          </cell>
        </row>
        <row r="2">
          <cell r="A2">
            <v>131</v>
          </cell>
        </row>
        <row r="3">
          <cell r="A3">
            <v>132</v>
          </cell>
        </row>
        <row r="4">
          <cell r="A4">
            <v>135</v>
          </cell>
        </row>
        <row r="5">
          <cell r="A5">
            <v>136</v>
          </cell>
        </row>
        <row r="6">
          <cell r="A6">
            <v>137</v>
          </cell>
        </row>
        <row r="7">
          <cell r="A7">
            <v>139</v>
          </cell>
        </row>
        <row r="8">
          <cell r="A8">
            <v>140</v>
          </cell>
        </row>
        <row r="9">
          <cell r="A9">
            <v>142</v>
          </cell>
        </row>
        <row r="10">
          <cell r="A10">
            <v>143</v>
          </cell>
        </row>
        <row r="11">
          <cell r="A11">
            <v>144</v>
          </cell>
        </row>
        <row r="12">
          <cell r="A12">
            <v>145</v>
          </cell>
        </row>
        <row r="13">
          <cell r="A13">
            <v>151</v>
          </cell>
        </row>
        <row r="14">
          <cell r="A14">
            <v>153</v>
          </cell>
        </row>
        <row r="15">
          <cell r="A15">
            <v>155</v>
          </cell>
        </row>
        <row r="16">
          <cell r="A16">
            <v>156</v>
          </cell>
        </row>
        <row r="17">
          <cell r="A17">
            <v>158</v>
          </cell>
        </row>
        <row r="18">
          <cell r="A18">
            <v>159</v>
          </cell>
        </row>
        <row r="19">
          <cell r="A19">
            <v>168</v>
          </cell>
        </row>
        <row r="20">
          <cell r="A20">
            <v>169</v>
          </cell>
        </row>
        <row r="21">
          <cell r="A21">
            <v>171</v>
          </cell>
        </row>
        <row r="22">
          <cell r="A22">
            <v>173</v>
          </cell>
        </row>
        <row r="23">
          <cell r="A23">
            <v>175</v>
          </cell>
        </row>
        <row r="24">
          <cell r="A24">
            <v>176</v>
          </cell>
        </row>
        <row r="25">
          <cell r="A25">
            <v>178</v>
          </cell>
        </row>
        <row r="26">
          <cell r="A26">
            <v>179</v>
          </cell>
        </row>
        <row r="27">
          <cell r="A27">
            <v>180</v>
          </cell>
        </row>
        <row r="28">
          <cell r="A28">
            <v>182</v>
          </cell>
        </row>
        <row r="29">
          <cell r="A29">
            <v>183</v>
          </cell>
        </row>
        <row r="30">
          <cell r="A30">
            <v>184</v>
          </cell>
        </row>
        <row r="31">
          <cell r="A31">
            <v>185</v>
          </cell>
        </row>
        <row r="32">
          <cell r="A32">
            <v>187</v>
          </cell>
        </row>
        <row r="33">
          <cell r="A33">
            <v>188</v>
          </cell>
        </row>
        <row r="34">
          <cell r="A34">
            <v>189</v>
          </cell>
        </row>
        <row r="35">
          <cell r="A35">
            <v>190</v>
          </cell>
        </row>
        <row r="36">
          <cell r="A36">
            <v>191</v>
          </cell>
        </row>
        <row r="37">
          <cell r="A37">
            <v>192</v>
          </cell>
        </row>
        <row r="38">
          <cell r="A38">
            <v>194</v>
          </cell>
        </row>
        <row r="39">
          <cell r="A39">
            <v>195</v>
          </cell>
        </row>
        <row r="40">
          <cell r="A40">
            <v>196</v>
          </cell>
        </row>
        <row r="41">
          <cell r="A41">
            <v>197</v>
          </cell>
        </row>
        <row r="42">
          <cell r="A42">
            <v>200</v>
          </cell>
        </row>
        <row r="43">
          <cell r="A43">
            <v>201</v>
          </cell>
        </row>
        <row r="44">
          <cell r="A44">
            <v>202</v>
          </cell>
        </row>
        <row r="45">
          <cell r="A45">
            <v>203</v>
          </cell>
        </row>
        <row r="46">
          <cell r="A46">
            <v>204</v>
          </cell>
        </row>
        <row r="47">
          <cell r="A47">
            <v>205</v>
          </cell>
        </row>
        <row r="48">
          <cell r="A48">
            <v>206</v>
          </cell>
        </row>
        <row r="49">
          <cell r="A49">
            <v>207</v>
          </cell>
        </row>
        <row r="50">
          <cell r="A50">
            <v>208</v>
          </cell>
        </row>
        <row r="51">
          <cell r="A51">
            <v>209</v>
          </cell>
        </row>
        <row r="52">
          <cell r="A52">
            <v>210</v>
          </cell>
        </row>
        <row r="53">
          <cell r="A53">
            <v>225</v>
          </cell>
        </row>
        <row r="54">
          <cell r="A54">
            <v>227</v>
          </cell>
        </row>
        <row r="55">
          <cell r="A55">
            <v>228</v>
          </cell>
        </row>
        <row r="56">
          <cell r="A56">
            <v>229</v>
          </cell>
        </row>
        <row r="57">
          <cell r="A57">
            <v>230</v>
          </cell>
        </row>
        <row r="58">
          <cell r="A58">
            <v>236</v>
          </cell>
        </row>
        <row r="59">
          <cell r="A59">
            <v>238</v>
          </cell>
        </row>
        <row r="60">
          <cell r="A60">
            <v>243</v>
          </cell>
        </row>
        <row r="61">
          <cell r="A61">
            <v>244</v>
          </cell>
        </row>
        <row r="62">
          <cell r="A62">
            <v>245</v>
          </cell>
        </row>
        <row r="63">
          <cell r="A63">
            <v>246</v>
          </cell>
        </row>
        <row r="64">
          <cell r="A64">
            <v>247</v>
          </cell>
        </row>
        <row r="65">
          <cell r="A65">
            <v>248</v>
          </cell>
        </row>
        <row r="66">
          <cell r="A66">
            <v>249</v>
          </cell>
        </row>
        <row r="67">
          <cell r="A67">
            <v>251</v>
          </cell>
        </row>
        <row r="68">
          <cell r="A68">
            <v>252</v>
          </cell>
        </row>
        <row r="69">
          <cell r="A69">
            <v>253</v>
          </cell>
        </row>
        <row r="70">
          <cell r="A70">
            <v>254</v>
          </cell>
        </row>
        <row r="71">
          <cell r="A71">
            <v>255</v>
          </cell>
        </row>
        <row r="72">
          <cell r="A72">
            <v>256</v>
          </cell>
        </row>
        <row r="73">
          <cell r="A73">
            <v>257</v>
          </cell>
        </row>
        <row r="74">
          <cell r="A74">
            <v>258</v>
          </cell>
        </row>
        <row r="75">
          <cell r="A75">
            <v>261</v>
          </cell>
        </row>
        <row r="76">
          <cell r="A76">
            <v>263</v>
          </cell>
        </row>
        <row r="77">
          <cell r="A77">
            <v>265</v>
          </cell>
        </row>
        <row r="78">
          <cell r="A78">
            <v>267</v>
          </cell>
        </row>
        <row r="79">
          <cell r="A79">
            <v>269</v>
          </cell>
        </row>
        <row r="80">
          <cell r="A80">
            <v>270</v>
          </cell>
        </row>
        <row r="81">
          <cell r="A81">
            <v>272</v>
          </cell>
        </row>
        <row r="82">
          <cell r="A82">
            <v>273</v>
          </cell>
        </row>
        <row r="83">
          <cell r="A83">
            <v>275</v>
          </cell>
        </row>
        <row r="84">
          <cell r="A84">
            <v>277</v>
          </cell>
        </row>
        <row r="85">
          <cell r="A85">
            <v>278</v>
          </cell>
        </row>
        <row r="86">
          <cell r="A86">
            <v>279</v>
          </cell>
        </row>
        <row r="87">
          <cell r="A87">
            <v>280</v>
          </cell>
        </row>
        <row r="88">
          <cell r="A88">
            <v>281</v>
          </cell>
        </row>
        <row r="89">
          <cell r="A89">
            <v>282</v>
          </cell>
        </row>
        <row r="90">
          <cell r="A90">
            <v>283</v>
          </cell>
        </row>
        <row r="91">
          <cell r="A91">
            <v>284</v>
          </cell>
        </row>
        <row r="92">
          <cell r="A92">
            <v>285</v>
          </cell>
        </row>
        <row r="93">
          <cell r="A93">
            <v>286</v>
          </cell>
        </row>
        <row r="94">
          <cell r="A94">
            <v>287</v>
          </cell>
        </row>
        <row r="95">
          <cell r="A95">
            <v>288</v>
          </cell>
        </row>
        <row r="96">
          <cell r="A96">
            <v>290</v>
          </cell>
        </row>
        <row r="97">
          <cell r="A97">
            <v>292</v>
          </cell>
        </row>
        <row r="98">
          <cell r="A98">
            <v>293</v>
          </cell>
        </row>
        <row r="99">
          <cell r="A99">
            <v>294</v>
          </cell>
        </row>
        <row r="100">
          <cell r="A100">
            <v>295</v>
          </cell>
        </row>
        <row r="101">
          <cell r="A101">
            <v>297</v>
          </cell>
        </row>
        <row r="102">
          <cell r="A102">
            <v>301</v>
          </cell>
        </row>
        <row r="103">
          <cell r="A103">
            <v>302</v>
          </cell>
        </row>
        <row r="104">
          <cell r="A104">
            <v>303</v>
          </cell>
        </row>
        <row r="105">
          <cell r="A105">
            <v>305</v>
          </cell>
        </row>
        <row r="106">
          <cell r="A106">
            <v>308</v>
          </cell>
        </row>
        <row r="107">
          <cell r="A107">
            <v>309</v>
          </cell>
        </row>
        <row r="108">
          <cell r="A108">
            <v>31</v>
          </cell>
        </row>
        <row r="109">
          <cell r="A109">
            <v>310</v>
          </cell>
        </row>
        <row r="110">
          <cell r="A110">
            <v>311</v>
          </cell>
        </row>
        <row r="111">
          <cell r="A111">
            <v>313</v>
          </cell>
        </row>
        <row r="112">
          <cell r="A112">
            <v>314</v>
          </cell>
        </row>
        <row r="113">
          <cell r="A113">
            <v>316</v>
          </cell>
        </row>
        <row r="114">
          <cell r="A114">
            <v>317</v>
          </cell>
        </row>
        <row r="115">
          <cell r="A115">
            <v>32</v>
          </cell>
        </row>
        <row r="116">
          <cell r="A116">
            <v>323</v>
          </cell>
        </row>
        <row r="117">
          <cell r="A117">
            <v>324</v>
          </cell>
        </row>
        <row r="118">
          <cell r="A118">
            <v>325</v>
          </cell>
        </row>
        <row r="119">
          <cell r="A119">
            <v>326</v>
          </cell>
        </row>
        <row r="120">
          <cell r="A120">
            <v>327</v>
          </cell>
        </row>
        <row r="121">
          <cell r="A121">
            <v>333</v>
          </cell>
        </row>
        <row r="122">
          <cell r="A122">
            <v>339</v>
          </cell>
        </row>
        <row r="123">
          <cell r="A123">
            <v>341</v>
          </cell>
        </row>
        <row r="124">
          <cell r="A124">
            <v>342</v>
          </cell>
        </row>
        <row r="125">
          <cell r="A125">
            <v>343</v>
          </cell>
        </row>
        <row r="126">
          <cell r="A126">
            <v>345</v>
          </cell>
        </row>
        <row r="127">
          <cell r="A127">
            <v>348</v>
          </cell>
        </row>
        <row r="128">
          <cell r="A128">
            <v>352</v>
          </cell>
        </row>
        <row r="129">
          <cell r="A129">
            <v>353</v>
          </cell>
        </row>
        <row r="130">
          <cell r="A130">
            <v>355</v>
          </cell>
        </row>
        <row r="131">
          <cell r="A131">
            <v>357</v>
          </cell>
        </row>
        <row r="132">
          <cell r="A132">
            <v>360</v>
          </cell>
        </row>
        <row r="133">
          <cell r="A133">
            <v>361</v>
          </cell>
        </row>
        <row r="134">
          <cell r="A134">
            <v>370</v>
          </cell>
        </row>
        <row r="135">
          <cell r="A135">
            <v>372</v>
          </cell>
        </row>
        <row r="136">
          <cell r="A136">
            <v>373</v>
          </cell>
        </row>
        <row r="137">
          <cell r="A137">
            <v>374</v>
          </cell>
        </row>
        <row r="138">
          <cell r="A138">
            <v>376</v>
          </cell>
        </row>
        <row r="139">
          <cell r="A139">
            <v>377</v>
          </cell>
        </row>
        <row r="140">
          <cell r="A140">
            <v>378</v>
          </cell>
        </row>
        <row r="141">
          <cell r="A141">
            <v>38</v>
          </cell>
        </row>
        <row r="142">
          <cell r="A142">
            <v>380</v>
          </cell>
        </row>
        <row r="143">
          <cell r="A143">
            <v>381</v>
          </cell>
        </row>
        <row r="144">
          <cell r="A144">
            <v>382</v>
          </cell>
        </row>
        <row r="145">
          <cell r="A145">
            <v>386</v>
          </cell>
        </row>
        <row r="146">
          <cell r="A146">
            <v>387</v>
          </cell>
        </row>
        <row r="147">
          <cell r="A147">
            <v>389</v>
          </cell>
        </row>
        <row r="148">
          <cell r="A148">
            <v>391</v>
          </cell>
        </row>
        <row r="149">
          <cell r="A149">
            <v>392</v>
          </cell>
        </row>
        <row r="150">
          <cell r="A150">
            <v>393</v>
          </cell>
        </row>
        <row r="151">
          <cell r="A151">
            <v>394</v>
          </cell>
        </row>
        <row r="152">
          <cell r="A152">
            <v>395</v>
          </cell>
        </row>
        <row r="153">
          <cell r="A153">
            <v>396</v>
          </cell>
        </row>
        <row r="154">
          <cell r="A154">
            <v>397</v>
          </cell>
        </row>
        <row r="155">
          <cell r="A155">
            <v>399</v>
          </cell>
        </row>
        <row r="156">
          <cell r="A156">
            <v>400</v>
          </cell>
        </row>
        <row r="157">
          <cell r="A157">
            <v>401</v>
          </cell>
        </row>
        <row r="158">
          <cell r="A158">
            <v>406</v>
          </cell>
        </row>
        <row r="159">
          <cell r="A159">
            <v>407</v>
          </cell>
        </row>
        <row r="160">
          <cell r="A160">
            <v>408</v>
          </cell>
        </row>
        <row r="161">
          <cell r="A161">
            <v>410</v>
          </cell>
        </row>
        <row r="162">
          <cell r="A162">
            <v>412</v>
          </cell>
        </row>
        <row r="163">
          <cell r="A163">
            <v>413</v>
          </cell>
        </row>
        <row r="164">
          <cell r="A164">
            <v>415</v>
          </cell>
        </row>
        <row r="165">
          <cell r="A165">
            <v>418</v>
          </cell>
        </row>
        <row r="166">
          <cell r="A166">
            <v>422</v>
          </cell>
        </row>
        <row r="167">
          <cell r="A167">
            <v>423</v>
          </cell>
        </row>
        <row r="168">
          <cell r="A168">
            <v>426</v>
          </cell>
        </row>
        <row r="169">
          <cell r="A169">
            <v>428</v>
          </cell>
        </row>
        <row r="170">
          <cell r="A170">
            <v>430</v>
          </cell>
        </row>
        <row r="171">
          <cell r="A171">
            <v>431</v>
          </cell>
        </row>
        <row r="172">
          <cell r="A172">
            <v>433</v>
          </cell>
        </row>
        <row r="173">
          <cell r="A173">
            <v>436</v>
          </cell>
        </row>
        <row r="174">
          <cell r="A174">
            <v>438</v>
          </cell>
        </row>
        <row r="175">
          <cell r="A175">
            <v>439</v>
          </cell>
        </row>
        <row r="176">
          <cell r="A176">
            <v>440</v>
          </cell>
        </row>
        <row r="177">
          <cell r="A177">
            <v>441</v>
          </cell>
        </row>
        <row r="178">
          <cell r="A178">
            <v>442</v>
          </cell>
        </row>
        <row r="179">
          <cell r="A179">
            <v>443</v>
          </cell>
        </row>
        <row r="180">
          <cell r="A180">
            <v>444</v>
          </cell>
        </row>
        <row r="181">
          <cell r="A181">
            <v>445</v>
          </cell>
        </row>
        <row r="182">
          <cell r="A182">
            <v>446</v>
          </cell>
        </row>
        <row r="183">
          <cell r="A183">
            <v>448</v>
          </cell>
        </row>
        <row r="184">
          <cell r="A184">
            <v>450</v>
          </cell>
        </row>
        <row r="185">
          <cell r="A185">
            <v>452</v>
          </cell>
        </row>
        <row r="186">
          <cell r="A186">
            <v>453</v>
          </cell>
        </row>
        <row r="187">
          <cell r="A187">
            <v>455</v>
          </cell>
        </row>
        <row r="188">
          <cell r="A188">
            <v>458</v>
          </cell>
        </row>
        <row r="189">
          <cell r="A189">
            <v>459</v>
          </cell>
        </row>
        <row r="190">
          <cell r="A190">
            <v>460</v>
          </cell>
        </row>
        <row r="191">
          <cell r="A191">
            <v>461</v>
          </cell>
        </row>
        <row r="192">
          <cell r="A192">
            <v>462</v>
          </cell>
        </row>
        <row r="193">
          <cell r="A193">
            <v>463</v>
          </cell>
        </row>
        <row r="194">
          <cell r="A194">
            <v>464</v>
          </cell>
        </row>
        <row r="195">
          <cell r="A195">
            <v>466</v>
          </cell>
        </row>
        <row r="196">
          <cell r="A196">
            <v>470</v>
          </cell>
        </row>
        <row r="197">
          <cell r="A197">
            <v>473</v>
          </cell>
        </row>
        <row r="198">
          <cell r="A198">
            <v>476</v>
          </cell>
        </row>
        <row r="199">
          <cell r="A199">
            <v>477</v>
          </cell>
        </row>
        <row r="200">
          <cell r="A200">
            <v>478</v>
          </cell>
        </row>
        <row r="201">
          <cell r="A201">
            <v>479</v>
          </cell>
        </row>
        <row r="202">
          <cell r="A202">
            <v>480</v>
          </cell>
        </row>
        <row r="203">
          <cell r="A203">
            <v>483</v>
          </cell>
        </row>
        <row r="204">
          <cell r="A204">
            <v>487</v>
          </cell>
        </row>
        <row r="205">
          <cell r="A205">
            <v>490</v>
          </cell>
        </row>
        <row r="206">
          <cell r="A206">
            <v>491</v>
          </cell>
        </row>
        <row r="207">
          <cell r="A207">
            <v>492</v>
          </cell>
        </row>
        <row r="208">
          <cell r="A208">
            <v>493</v>
          </cell>
        </row>
        <row r="209">
          <cell r="A209">
            <v>495</v>
          </cell>
        </row>
        <row r="210">
          <cell r="A210">
            <v>500</v>
          </cell>
        </row>
        <row r="211">
          <cell r="A211">
            <v>501</v>
          </cell>
        </row>
        <row r="212">
          <cell r="A212">
            <v>502</v>
          </cell>
        </row>
        <row r="213">
          <cell r="A213">
            <v>504</v>
          </cell>
        </row>
        <row r="214">
          <cell r="A214">
            <v>505</v>
          </cell>
        </row>
        <row r="215">
          <cell r="A215">
            <v>506</v>
          </cell>
        </row>
        <row r="216">
          <cell r="A216">
            <v>507</v>
          </cell>
        </row>
        <row r="217">
          <cell r="A217">
            <v>508</v>
          </cell>
        </row>
        <row r="218">
          <cell r="A218">
            <v>510</v>
          </cell>
        </row>
        <row r="219">
          <cell r="A219">
            <v>513</v>
          </cell>
        </row>
        <row r="220">
          <cell r="A220">
            <v>515</v>
          </cell>
        </row>
        <row r="221">
          <cell r="A221">
            <v>518</v>
          </cell>
        </row>
        <row r="222">
          <cell r="A222">
            <v>520</v>
          </cell>
        </row>
        <row r="223">
          <cell r="A223">
            <v>521</v>
          </cell>
        </row>
        <row r="224">
          <cell r="A224">
            <v>523</v>
          </cell>
        </row>
        <row r="225">
          <cell r="A225">
            <v>524</v>
          </cell>
        </row>
        <row r="226">
          <cell r="A226">
            <v>525</v>
          </cell>
        </row>
        <row r="227">
          <cell r="A227">
            <v>526</v>
          </cell>
        </row>
        <row r="228">
          <cell r="A228">
            <v>533</v>
          </cell>
        </row>
        <row r="229">
          <cell r="A229">
            <v>534</v>
          </cell>
        </row>
        <row r="230">
          <cell r="A230">
            <v>536</v>
          </cell>
        </row>
        <row r="231">
          <cell r="A231">
            <v>538</v>
          </cell>
        </row>
        <row r="232">
          <cell r="A232">
            <v>540</v>
          </cell>
        </row>
        <row r="233">
          <cell r="A233">
            <v>541</v>
          </cell>
        </row>
        <row r="234">
          <cell r="A234">
            <v>543</v>
          </cell>
        </row>
        <row r="235">
          <cell r="A235">
            <v>544</v>
          </cell>
        </row>
        <row r="236">
          <cell r="A236">
            <v>545</v>
          </cell>
        </row>
        <row r="237">
          <cell r="A237">
            <v>546</v>
          </cell>
        </row>
        <row r="238">
          <cell r="A238">
            <v>547</v>
          </cell>
        </row>
        <row r="239">
          <cell r="A239">
            <v>548</v>
          </cell>
        </row>
        <row r="240">
          <cell r="A240">
            <v>549</v>
          </cell>
        </row>
        <row r="241">
          <cell r="A241">
            <v>550</v>
          </cell>
        </row>
        <row r="242">
          <cell r="A242">
            <v>551</v>
          </cell>
        </row>
        <row r="243">
          <cell r="A243">
            <v>552</v>
          </cell>
        </row>
        <row r="244">
          <cell r="A244">
            <v>553</v>
          </cell>
        </row>
        <row r="245">
          <cell r="A245">
            <v>556</v>
          </cell>
        </row>
        <row r="246">
          <cell r="A246">
            <v>558</v>
          </cell>
        </row>
        <row r="247">
          <cell r="A247">
            <v>560</v>
          </cell>
        </row>
        <row r="248">
          <cell r="A248">
            <v>565</v>
          </cell>
        </row>
        <row r="249">
          <cell r="A249">
            <v>571</v>
          </cell>
        </row>
        <row r="250">
          <cell r="A250">
            <v>573</v>
          </cell>
        </row>
        <row r="251">
          <cell r="A251">
            <v>575</v>
          </cell>
        </row>
        <row r="252">
          <cell r="A252">
            <v>576</v>
          </cell>
        </row>
        <row r="253">
          <cell r="A253" t="str">
            <v>576T</v>
          </cell>
        </row>
        <row r="254">
          <cell r="A254">
            <v>577</v>
          </cell>
        </row>
        <row r="255">
          <cell r="A255">
            <v>579</v>
          </cell>
        </row>
        <row r="256">
          <cell r="A256">
            <v>582</v>
          </cell>
        </row>
        <row r="257">
          <cell r="A257">
            <v>587</v>
          </cell>
        </row>
        <row r="258">
          <cell r="A258">
            <v>588</v>
          </cell>
        </row>
        <row r="259">
          <cell r="A259">
            <v>589</v>
          </cell>
        </row>
        <row r="260">
          <cell r="A260">
            <v>592</v>
          </cell>
        </row>
        <row r="261">
          <cell r="A261">
            <v>594</v>
          </cell>
        </row>
        <row r="262">
          <cell r="A262" t="str">
            <v>594H</v>
          </cell>
        </row>
        <row r="263">
          <cell r="A263">
            <v>595</v>
          </cell>
        </row>
        <row r="264">
          <cell r="A264">
            <v>596</v>
          </cell>
        </row>
        <row r="265">
          <cell r="A265">
            <v>597</v>
          </cell>
        </row>
        <row r="266">
          <cell r="A266">
            <v>598</v>
          </cell>
        </row>
        <row r="267">
          <cell r="A267">
            <v>599</v>
          </cell>
        </row>
        <row r="268">
          <cell r="A268">
            <v>600</v>
          </cell>
        </row>
        <row r="269">
          <cell r="A269">
            <v>601</v>
          </cell>
        </row>
        <row r="270">
          <cell r="A270">
            <v>603</v>
          </cell>
        </row>
        <row r="271">
          <cell r="A271">
            <v>604</v>
          </cell>
        </row>
        <row r="272">
          <cell r="A272">
            <v>606</v>
          </cell>
        </row>
        <row r="273">
          <cell r="A273">
            <v>608</v>
          </cell>
        </row>
        <row r="274">
          <cell r="A274">
            <v>609</v>
          </cell>
        </row>
        <row r="275">
          <cell r="A275">
            <v>610</v>
          </cell>
        </row>
        <row r="276">
          <cell r="A276">
            <v>611</v>
          </cell>
        </row>
        <row r="277">
          <cell r="A277">
            <v>612</v>
          </cell>
        </row>
        <row r="278">
          <cell r="A278">
            <v>613</v>
          </cell>
        </row>
        <row r="279">
          <cell r="A279">
            <v>614</v>
          </cell>
        </row>
        <row r="280">
          <cell r="A280">
            <v>615</v>
          </cell>
        </row>
        <row r="281">
          <cell r="A281">
            <v>616</v>
          </cell>
        </row>
        <row r="282">
          <cell r="A282">
            <v>617</v>
          </cell>
        </row>
        <row r="283">
          <cell r="A283">
            <v>618</v>
          </cell>
        </row>
        <row r="284">
          <cell r="A284">
            <v>619</v>
          </cell>
        </row>
        <row r="285">
          <cell r="A285">
            <v>620</v>
          </cell>
        </row>
        <row r="286">
          <cell r="A286">
            <v>621</v>
          </cell>
        </row>
        <row r="287">
          <cell r="A287">
            <v>622</v>
          </cell>
        </row>
        <row r="288">
          <cell r="A288">
            <v>625</v>
          </cell>
        </row>
        <row r="289">
          <cell r="A289">
            <v>626</v>
          </cell>
        </row>
        <row r="290">
          <cell r="A290">
            <v>630</v>
          </cell>
        </row>
        <row r="291">
          <cell r="A291">
            <v>631</v>
          </cell>
        </row>
        <row r="292">
          <cell r="A292">
            <v>632</v>
          </cell>
        </row>
        <row r="293">
          <cell r="A293">
            <v>633</v>
          </cell>
        </row>
        <row r="294">
          <cell r="A294">
            <v>635</v>
          </cell>
        </row>
        <row r="295">
          <cell r="A295">
            <v>637</v>
          </cell>
        </row>
        <row r="296">
          <cell r="A296">
            <v>638</v>
          </cell>
        </row>
        <row r="297">
          <cell r="A297">
            <v>639</v>
          </cell>
        </row>
        <row r="298">
          <cell r="A298">
            <v>640</v>
          </cell>
        </row>
        <row r="299">
          <cell r="A299">
            <v>641</v>
          </cell>
        </row>
        <row r="300">
          <cell r="A300">
            <v>642</v>
          </cell>
        </row>
        <row r="301">
          <cell r="A301">
            <v>644</v>
          </cell>
        </row>
        <row r="302">
          <cell r="A302">
            <v>650</v>
          </cell>
        </row>
        <row r="303">
          <cell r="A303">
            <v>651</v>
          </cell>
        </row>
        <row r="304">
          <cell r="A304">
            <v>652</v>
          </cell>
        </row>
        <row r="305">
          <cell r="A305">
            <v>653</v>
          </cell>
        </row>
        <row r="306">
          <cell r="A306">
            <v>661</v>
          </cell>
        </row>
        <row r="307">
          <cell r="A307">
            <v>662</v>
          </cell>
        </row>
        <row r="308">
          <cell r="A308">
            <v>663</v>
          </cell>
        </row>
        <row r="309">
          <cell r="A309">
            <v>664</v>
          </cell>
        </row>
        <row r="310">
          <cell r="A310">
            <v>668</v>
          </cell>
        </row>
        <row r="311">
          <cell r="A311">
            <v>669</v>
          </cell>
        </row>
        <row r="312">
          <cell r="A312">
            <v>673</v>
          </cell>
        </row>
        <row r="313">
          <cell r="A313">
            <v>674</v>
          </cell>
        </row>
        <row r="314">
          <cell r="A314">
            <v>675</v>
          </cell>
        </row>
        <row r="315">
          <cell r="A315">
            <v>676</v>
          </cell>
        </row>
        <row r="316">
          <cell r="A316">
            <v>677</v>
          </cell>
        </row>
        <row r="317">
          <cell r="A317">
            <v>678</v>
          </cell>
        </row>
        <row r="318">
          <cell r="A318">
            <v>680</v>
          </cell>
        </row>
        <row r="319">
          <cell r="A319">
            <v>682</v>
          </cell>
        </row>
        <row r="320">
          <cell r="A320">
            <v>700</v>
          </cell>
        </row>
        <row r="321">
          <cell r="A321">
            <v>702</v>
          </cell>
        </row>
        <row r="322">
          <cell r="A322">
            <v>705</v>
          </cell>
        </row>
        <row r="323">
          <cell r="A323">
            <v>708</v>
          </cell>
        </row>
        <row r="324">
          <cell r="A324">
            <v>711</v>
          </cell>
        </row>
        <row r="325">
          <cell r="A325">
            <v>714</v>
          </cell>
        </row>
        <row r="326">
          <cell r="A326">
            <v>715</v>
          </cell>
        </row>
        <row r="327">
          <cell r="A327">
            <v>718</v>
          </cell>
        </row>
        <row r="328">
          <cell r="A328">
            <v>721</v>
          </cell>
        </row>
        <row r="329">
          <cell r="A329">
            <v>725</v>
          </cell>
        </row>
        <row r="330">
          <cell r="A330">
            <v>726</v>
          </cell>
        </row>
        <row r="331">
          <cell r="A331">
            <v>727</v>
          </cell>
        </row>
        <row r="332">
          <cell r="A332">
            <v>738</v>
          </cell>
        </row>
        <row r="333">
          <cell r="A333">
            <v>740</v>
          </cell>
        </row>
        <row r="334">
          <cell r="A334">
            <v>743</v>
          </cell>
        </row>
        <row r="335">
          <cell r="A335">
            <v>744</v>
          </cell>
        </row>
        <row r="336">
          <cell r="A336">
            <v>745</v>
          </cell>
        </row>
        <row r="337">
          <cell r="A337">
            <v>746</v>
          </cell>
        </row>
        <row r="338">
          <cell r="A338">
            <v>750</v>
          </cell>
        </row>
        <row r="339">
          <cell r="A339">
            <v>753</v>
          </cell>
        </row>
        <row r="340">
          <cell r="A340">
            <v>754</v>
          </cell>
        </row>
        <row r="341">
          <cell r="A341">
            <v>755</v>
          </cell>
        </row>
        <row r="342">
          <cell r="A342">
            <v>756</v>
          </cell>
        </row>
        <row r="343">
          <cell r="A343">
            <v>757</v>
          </cell>
        </row>
        <row r="344">
          <cell r="A344">
            <v>758</v>
          </cell>
        </row>
        <row r="345">
          <cell r="A345">
            <v>759</v>
          </cell>
        </row>
        <row r="346">
          <cell r="A346">
            <v>761</v>
          </cell>
        </row>
        <row r="347">
          <cell r="A347">
            <v>770</v>
          </cell>
        </row>
        <row r="348">
          <cell r="A348">
            <v>771</v>
          </cell>
        </row>
        <row r="349">
          <cell r="A349">
            <v>774</v>
          </cell>
        </row>
        <row r="350">
          <cell r="A350">
            <v>775</v>
          </cell>
        </row>
        <row r="351">
          <cell r="A351">
            <v>776</v>
          </cell>
        </row>
        <row r="352">
          <cell r="A352">
            <v>778</v>
          </cell>
        </row>
        <row r="353">
          <cell r="A353">
            <v>779</v>
          </cell>
        </row>
        <row r="354">
          <cell r="A354">
            <v>780</v>
          </cell>
        </row>
        <row r="355">
          <cell r="A355">
            <v>781</v>
          </cell>
        </row>
        <row r="356">
          <cell r="A356">
            <v>782</v>
          </cell>
        </row>
        <row r="357">
          <cell r="A357">
            <v>784</v>
          </cell>
        </row>
        <row r="358">
          <cell r="A358">
            <v>785</v>
          </cell>
        </row>
        <row r="359">
          <cell r="A359">
            <v>786</v>
          </cell>
        </row>
        <row r="360">
          <cell r="A360">
            <v>787</v>
          </cell>
        </row>
        <row r="361">
          <cell r="A361">
            <v>789</v>
          </cell>
        </row>
        <row r="362">
          <cell r="A362">
            <v>791</v>
          </cell>
        </row>
        <row r="363">
          <cell r="A363">
            <v>793</v>
          </cell>
        </row>
        <row r="364">
          <cell r="A364">
            <v>795</v>
          </cell>
        </row>
        <row r="365">
          <cell r="A365">
            <v>797</v>
          </cell>
        </row>
        <row r="366">
          <cell r="A366">
            <v>799</v>
          </cell>
        </row>
        <row r="367">
          <cell r="A367">
            <v>801</v>
          </cell>
        </row>
        <row r="368">
          <cell r="A368">
            <v>802</v>
          </cell>
        </row>
        <row r="369">
          <cell r="A369">
            <v>803</v>
          </cell>
        </row>
        <row r="370">
          <cell r="A370">
            <v>804</v>
          </cell>
        </row>
        <row r="371">
          <cell r="A371">
            <v>805</v>
          </cell>
        </row>
        <row r="372">
          <cell r="A372">
            <v>806</v>
          </cell>
        </row>
        <row r="373">
          <cell r="A373">
            <v>807</v>
          </cell>
        </row>
        <row r="374">
          <cell r="A374">
            <v>808</v>
          </cell>
        </row>
        <row r="375">
          <cell r="A375">
            <v>809</v>
          </cell>
        </row>
        <row r="376">
          <cell r="A376">
            <v>810</v>
          </cell>
        </row>
        <row r="377">
          <cell r="A377">
            <v>811</v>
          </cell>
        </row>
        <row r="378">
          <cell r="A378">
            <v>812</v>
          </cell>
        </row>
        <row r="379">
          <cell r="A379">
            <v>813</v>
          </cell>
        </row>
        <row r="380">
          <cell r="A380">
            <v>814</v>
          </cell>
        </row>
        <row r="381">
          <cell r="A381">
            <v>815</v>
          </cell>
        </row>
        <row r="382">
          <cell r="A382">
            <v>816</v>
          </cell>
        </row>
        <row r="383">
          <cell r="A383">
            <v>817</v>
          </cell>
        </row>
        <row r="384">
          <cell r="A384">
            <v>818</v>
          </cell>
        </row>
        <row r="385">
          <cell r="A385">
            <v>819</v>
          </cell>
        </row>
        <row r="386">
          <cell r="A386">
            <v>820</v>
          </cell>
        </row>
        <row r="387">
          <cell r="A387">
            <v>821</v>
          </cell>
        </row>
        <row r="388">
          <cell r="A388">
            <v>822</v>
          </cell>
        </row>
        <row r="389">
          <cell r="A389">
            <v>823</v>
          </cell>
        </row>
        <row r="390">
          <cell r="A390">
            <v>850</v>
          </cell>
        </row>
        <row r="391">
          <cell r="A391">
            <v>851</v>
          </cell>
        </row>
        <row r="392">
          <cell r="A392">
            <v>852</v>
          </cell>
        </row>
        <row r="393">
          <cell r="A393">
            <v>853</v>
          </cell>
        </row>
        <row r="394">
          <cell r="A394">
            <v>854</v>
          </cell>
        </row>
        <row r="395">
          <cell r="A395">
            <v>855</v>
          </cell>
        </row>
        <row r="396">
          <cell r="A396">
            <v>856</v>
          </cell>
        </row>
        <row r="397">
          <cell r="A397">
            <v>857</v>
          </cell>
        </row>
        <row r="398">
          <cell r="A398">
            <v>864</v>
          </cell>
        </row>
        <row r="399">
          <cell r="A399">
            <v>865</v>
          </cell>
        </row>
        <row r="400">
          <cell r="A400">
            <v>866</v>
          </cell>
        </row>
        <row r="401">
          <cell r="A401">
            <v>867</v>
          </cell>
        </row>
        <row r="402">
          <cell r="A402">
            <v>870</v>
          </cell>
        </row>
        <row r="403">
          <cell r="A403">
            <v>871</v>
          </cell>
        </row>
        <row r="404">
          <cell r="A404">
            <v>872</v>
          </cell>
        </row>
        <row r="405">
          <cell r="A405">
            <v>873</v>
          </cell>
        </row>
        <row r="406">
          <cell r="A406">
            <v>874</v>
          </cell>
        </row>
        <row r="407">
          <cell r="A407">
            <v>875</v>
          </cell>
        </row>
        <row r="408">
          <cell r="A408">
            <v>876</v>
          </cell>
        </row>
        <row r="409">
          <cell r="A409">
            <v>879</v>
          </cell>
        </row>
        <row r="410">
          <cell r="A410">
            <v>886</v>
          </cell>
        </row>
        <row r="411">
          <cell r="A411">
            <v>888</v>
          </cell>
        </row>
        <row r="412">
          <cell r="A412">
            <v>889</v>
          </cell>
        </row>
        <row r="413">
          <cell r="A413">
            <v>890</v>
          </cell>
        </row>
        <row r="414">
          <cell r="A414" t="str">
            <v>890 UNSW</v>
          </cell>
        </row>
        <row r="415">
          <cell r="A415">
            <v>891</v>
          </cell>
        </row>
        <row r="416">
          <cell r="A416" t="str">
            <v>891 UNSW</v>
          </cell>
        </row>
        <row r="417">
          <cell r="A417">
            <v>892</v>
          </cell>
        </row>
        <row r="418">
          <cell r="A418" t="str">
            <v>892 UNSW</v>
          </cell>
        </row>
        <row r="419">
          <cell r="A419">
            <v>893</v>
          </cell>
        </row>
        <row r="420">
          <cell r="A420">
            <v>894</v>
          </cell>
        </row>
        <row r="421">
          <cell r="A421">
            <v>895</v>
          </cell>
        </row>
        <row r="422">
          <cell r="A422" t="str">
            <v>895 UNSW</v>
          </cell>
        </row>
        <row r="423">
          <cell r="A423">
            <v>898</v>
          </cell>
        </row>
        <row r="424">
          <cell r="A424">
            <v>899</v>
          </cell>
        </row>
        <row r="425">
          <cell r="A425" t="str">
            <v>900 (M90)</v>
          </cell>
        </row>
        <row r="426">
          <cell r="A426">
            <v>901</v>
          </cell>
        </row>
        <row r="427">
          <cell r="A427">
            <v>902</v>
          </cell>
        </row>
        <row r="428">
          <cell r="A428" t="str">
            <v>902X</v>
          </cell>
        </row>
        <row r="429">
          <cell r="A429">
            <v>903</v>
          </cell>
        </row>
        <row r="430">
          <cell r="A430">
            <v>904</v>
          </cell>
        </row>
        <row r="431">
          <cell r="A431">
            <v>905</v>
          </cell>
        </row>
        <row r="432">
          <cell r="A432">
            <v>906</v>
          </cell>
        </row>
        <row r="433">
          <cell r="A433">
            <v>907</v>
          </cell>
        </row>
        <row r="434">
          <cell r="A434">
            <v>908</v>
          </cell>
        </row>
        <row r="435">
          <cell r="A435">
            <v>909</v>
          </cell>
        </row>
        <row r="436">
          <cell r="A436">
            <v>910</v>
          </cell>
        </row>
        <row r="437">
          <cell r="A437">
            <v>911</v>
          </cell>
        </row>
        <row r="438">
          <cell r="A438">
            <v>913</v>
          </cell>
        </row>
        <row r="439">
          <cell r="A439">
            <v>914</v>
          </cell>
        </row>
        <row r="440">
          <cell r="A440">
            <v>915</v>
          </cell>
        </row>
        <row r="441">
          <cell r="A441">
            <v>916</v>
          </cell>
        </row>
        <row r="442">
          <cell r="A442">
            <v>922</v>
          </cell>
        </row>
        <row r="443">
          <cell r="A443">
            <v>923</v>
          </cell>
        </row>
        <row r="444">
          <cell r="A444">
            <v>924</v>
          </cell>
        </row>
        <row r="445">
          <cell r="A445">
            <v>925</v>
          </cell>
        </row>
        <row r="446">
          <cell r="A446">
            <v>926</v>
          </cell>
        </row>
        <row r="447">
          <cell r="A447">
            <v>927</v>
          </cell>
        </row>
        <row r="448">
          <cell r="A448">
            <v>939</v>
          </cell>
        </row>
        <row r="449">
          <cell r="A449">
            <v>940</v>
          </cell>
        </row>
        <row r="450">
          <cell r="A450">
            <v>941</v>
          </cell>
        </row>
        <row r="451">
          <cell r="A451">
            <v>942</v>
          </cell>
        </row>
        <row r="452">
          <cell r="A452">
            <v>943</v>
          </cell>
        </row>
        <row r="453">
          <cell r="A453">
            <v>944</v>
          </cell>
        </row>
        <row r="454">
          <cell r="A454">
            <v>945</v>
          </cell>
        </row>
        <row r="455">
          <cell r="A455">
            <v>946</v>
          </cell>
        </row>
        <row r="456">
          <cell r="A456">
            <v>947</v>
          </cell>
        </row>
        <row r="457">
          <cell r="A457">
            <v>948</v>
          </cell>
        </row>
        <row r="458">
          <cell r="A458">
            <v>953</v>
          </cell>
        </row>
        <row r="459">
          <cell r="A459">
            <v>954</v>
          </cell>
        </row>
        <row r="460">
          <cell r="A460">
            <v>955</v>
          </cell>
        </row>
        <row r="461">
          <cell r="A461">
            <v>958</v>
          </cell>
        </row>
        <row r="462">
          <cell r="A462">
            <v>959</v>
          </cell>
        </row>
        <row r="463">
          <cell r="A463">
            <v>961</v>
          </cell>
        </row>
        <row r="464">
          <cell r="A464">
            <v>962</v>
          </cell>
        </row>
        <row r="465">
          <cell r="A465">
            <v>963</v>
          </cell>
        </row>
        <row r="466">
          <cell r="A466">
            <v>965</v>
          </cell>
        </row>
        <row r="467">
          <cell r="A467">
            <v>967</v>
          </cell>
        </row>
        <row r="468">
          <cell r="A468">
            <v>968</v>
          </cell>
        </row>
        <row r="469">
          <cell r="A469">
            <v>969</v>
          </cell>
        </row>
        <row r="470">
          <cell r="A470">
            <v>970</v>
          </cell>
        </row>
        <row r="471">
          <cell r="A471">
            <v>971</v>
          </cell>
        </row>
        <row r="472">
          <cell r="A472">
            <v>972</v>
          </cell>
        </row>
        <row r="473">
          <cell r="A473">
            <v>973</v>
          </cell>
        </row>
        <row r="474">
          <cell r="A474">
            <v>974</v>
          </cell>
        </row>
        <row r="475">
          <cell r="A475">
            <v>975</v>
          </cell>
        </row>
        <row r="476">
          <cell r="A476">
            <v>976</v>
          </cell>
        </row>
        <row r="477">
          <cell r="A477">
            <v>986</v>
          </cell>
        </row>
        <row r="478">
          <cell r="A478">
            <v>987</v>
          </cell>
        </row>
        <row r="479">
          <cell r="A479">
            <v>988</v>
          </cell>
        </row>
        <row r="480">
          <cell r="A480">
            <v>989</v>
          </cell>
        </row>
        <row r="481">
          <cell r="A481">
            <v>991</v>
          </cell>
        </row>
        <row r="482">
          <cell r="A482">
            <v>992</v>
          </cell>
        </row>
        <row r="483">
          <cell r="A483">
            <v>993</v>
          </cell>
        </row>
        <row r="484">
          <cell r="A484">
            <v>996</v>
          </cell>
        </row>
        <row r="485">
          <cell r="A485">
            <v>998</v>
          </cell>
        </row>
        <row r="486">
          <cell r="A486">
            <v>999</v>
          </cell>
        </row>
        <row r="487">
          <cell r="A487" t="str">
            <v>E50</v>
          </cell>
        </row>
        <row r="488">
          <cell r="A488" t="str">
            <v>E65</v>
          </cell>
        </row>
        <row r="489">
          <cell r="A489" t="str">
            <v>E66</v>
          </cell>
        </row>
        <row r="490">
          <cell r="A490" t="str">
            <v>E68</v>
          </cell>
        </row>
        <row r="491">
          <cell r="A491" t="str">
            <v>E69</v>
          </cell>
        </row>
        <row r="492">
          <cell r="A492" t="str">
            <v>E70</v>
          </cell>
        </row>
        <row r="493">
          <cell r="A493" t="str">
            <v>E71</v>
          </cell>
        </row>
        <row r="494">
          <cell r="A494" t="str">
            <v>E76</v>
          </cell>
        </row>
        <row r="495">
          <cell r="A495" t="str">
            <v>E77</v>
          </cell>
        </row>
        <row r="496">
          <cell r="A496" t="str">
            <v>E78</v>
          </cell>
        </row>
        <row r="497">
          <cell r="A497" t="str">
            <v>E79</v>
          </cell>
        </row>
        <row r="498">
          <cell r="A498" t="str">
            <v>E83</v>
          </cell>
        </row>
        <row r="499">
          <cell r="A499" t="str">
            <v>E84</v>
          </cell>
        </row>
        <row r="500">
          <cell r="A500" t="str">
            <v>E86</v>
          </cell>
        </row>
        <row r="501">
          <cell r="A501" t="str">
            <v>E87</v>
          </cell>
        </row>
        <row r="502">
          <cell r="A502" t="str">
            <v>E88</v>
          </cell>
        </row>
        <row r="503">
          <cell r="A503" t="str">
            <v>E89</v>
          </cell>
        </row>
        <row r="504">
          <cell r="A504" t="str">
            <v>L09</v>
          </cell>
        </row>
        <row r="505">
          <cell r="A505" t="str">
            <v>L20</v>
          </cell>
        </row>
        <row r="506">
          <cell r="A506" t="str">
            <v>L23</v>
          </cell>
        </row>
        <row r="507">
          <cell r="A507" t="str">
            <v>L24</v>
          </cell>
        </row>
        <row r="508">
          <cell r="A508" t="str">
            <v>L28</v>
          </cell>
        </row>
        <row r="509">
          <cell r="A509" t="str">
            <v>L37</v>
          </cell>
        </row>
        <row r="510">
          <cell r="A510" t="str">
            <v>L38</v>
          </cell>
        </row>
        <row r="511">
          <cell r="A511" t="str">
            <v>L39</v>
          </cell>
        </row>
        <row r="512">
          <cell r="A512" t="str">
            <v>L60</v>
          </cell>
        </row>
        <row r="513">
          <cell r="A513" t="str">
            <v>L78</v>
          </cell>
        </row>
        <row r="514">
          <cell r="A514" t="str">
            <v>L80</v>
          </cell>
        </row>
        <row r="515">
          <cell r="A515" t="str">
            <v>L84</v>
          </cell>
        </row>
        <row r="516">
          <cell r="A516" t="str">
            <v>L85</v>
          </cell>
        </row>
        <row r="517">
          <cell r="A517" t="str">
            <v>L87</v>
          </cell>
        </row>
        <row r="518">
          <cell r="A518" t="str">
            <v>L88</v>
          </cell>
        </row>
        <row r="519">
          <cell r="A519" t="str">
            <v>L90</v>
          </cell>
        </row>
        <row r="520">
          <cell r="A520" t="str">
            <v>L94</v>
          </cell>
        </row>
        <row r="521">
          <cell r="A521" t="str">
            <v>M10</v>
          </cell>
        </row>
        <row r="522">
          <cell r="A522" t="str">
            <v>M20</v>
          </cell>
        </row>
        <row r="523">
          <cell r="A523" t="str">
            <v>M30</v>
          </cell>
        </row>
        <row r="524">
          <cell r="A524" t="str">
            <v>M40</v>
          </cell>
        </row>
        <row r="525">
          <cell r="A525" t="str">
            <v>M41</v>
          </cell>
        </row>
        <row r="526">
          <cell r="A526" t="str">
            <v>M50</v>
          </cell>
        </row>
        <row r="527">
          <cell r="A527" t="str">
            <v>M52</v>
          </cell>
        </row>
        <row r="528">
          <cell r="A528" t="str">
            <v>M54</v>
          </cell>
        </row>
        <row r="529">
          <cell r="A529" t="str">
            <v>M60</v>
          </cell>
        </row>
        <row r="530">
          <cell r="A530" t="str">
            <v>M61</v>
          </cell>
        </row>
        <row r="531">
          <cell r="A531">
            <v>900</v>
          </cell>
        </row>
        <row r="532">
          <cell r="A532" t="str">
            <v>M91</v>
          </cell>
        </row>
        <row r="533">
          <cell r="A533" t="str">
            <v>M92</v>
          </cell>
        </row>
        <row r="534">
          <cell r="A534" t="str">
            <v>S1</v>
          </cell>
        </row>
        <row r="535">
          <cell r="A535" t="str">
            <v>S10</v>
          </cell>
        </row>
        <row r="536">
          <cell r="A536" t="str">
            <v>S11</v>
          </cell>
        </row>
        <row r="537">
          <cell r="A537" t="str">
            <v>S12</v>
          </cell>
        </row>
        <row r="538">
          <cell r="A538" t="str">
            <v>S13</v>
          </cell>
        </row>
        <row r="539">
          <cell r="A539" t="str">
            <v>S14</v>
          </cell>
        </row>
        <row r="540">
          <cell r="A540" t="str">
            <v>S2</v>
          </cell>
        </row>
        <row r="541">
          <cell r="A541" t="str">
            <v>S3</v>
          </cell>
        </row>
        <row r="542">
          <cell r="A542" t="str">
            <v>S4</v>
          </cell>
        </row>
        <row r="543">
          <cell r="A543" t="str">
            <v>S5</v>
          </cell>
        </row>
        <row r="544">
          <cell r="A544" t="str">
            <v>S8</v>
          </cell>
        </row>
        <row r="545">
          <cell r="A545" t="str">
            <v>S9</v>
          </cell>
        </row>
        <row r="546">
          <cell r="A546" t="str">
            <v>T60</v>
          </cell>
        </row>
        <row r="547">
          <cell r="A547" t="str">
            <v>T61</v>
          </cell>
        </row>
        <row r="548">
          <cell r="A548" t="str">
            <v>T62</v>
          </cell>
        </row>
        <row r="549">
          <cell r="A549" t="str">
            <v>T63</v>
          </cell>
        </row>
        <row r="550">
          <cell r="A550" t="str">
            <v>T64</v>
          </cell>
        </row>
        <row r="551">
          <cell r="A551" t="str">
            <v>T65</v>
          </cell>
        </row>
        <row r="552">
          <cell r="A552" t="str">
            <v>T66</v>
          </cell>
        </row>
        <row r="553">
          <cell r="A553" t="str">
            <v>T70</v>
          </cell>
        </row>
        <row r="554">
          <cell r="A554" t="str">
            <v>T71</v>
          </cell>
        </row>
        <row r="555">
          <cell r="A555" t="str">
            <v>T74</v>
          </cell>
        </row>
        <row r="556">
          <cell r="A556" t="str">
            <v>T75</v>
          </cell>
        </row>
        <row r="557">
          <cell r="A557" t="str">
            <v>X00</v>
          </cell>
        </row>
        <row r="558">
          <cell r="A558" t="str">
            <v>X03</v>
          </cell>
        </row>
        <row r="559">
          <cell r="A559" t="str">
            <v>X04</v>
          </cell>
        </row>
        <row r="560">
          <cell r="A560" t="str">
            <v>X06</v>
          </cell>
        </row>
        <row r="561">
          <cell r="A561" t="str">
            <v>X09</v>
          </cell>
        </row>
        <row r="562">
          <cell r="A562" t="str">
            <v>X10</v>
          </cell>
        </row>
        <row r="563">
          <cell r="A563" t="str">
            <v>X15</v>
          </cell>
        </row>
        <row r="564">
          <cell r="A564" t="str">
            <v>X18</v>
          </cell>
        </row>
        <row r="565">
          <cell r="A565" t="str">
            <v>X39</v>
          </cell>
        </row>
        <row r="566">
          <cell r="A566" t="str">
            <v>X73</v>
          </cell>
        </row>
        <row r="567">
          <cell r="A567" t="str">
            <v>X74</v>
          </cell>
        </row>
        <row r="568">
          <cell r="A568" t="str">
            <v>X77</v>
          </cell>
        </row>
        <row r="569">
          <cell r="A569" t="str">
            <v>X84</v>
          </cell>
        </row>
        <row r="570">
          <cell r="A570" t="str">
            <v>X89</v>
          </cell>
        </row>
        <row r="571">
          <cell r="A571" t="str">
            <v>X92</v>
          </cell>
        </row>
        <row r="572">
          <cell r="A572" t="str">
            <v>X94</v>
          </cell>
        </row>
        <row r="573">
          <cell r="A573" t="str">
            <v>X96</v>
          </cell>
        </row>
        <row r="574">
          <cell r="A574" t="str">
            <v>X97</v>
          </cell>
        </row>
        <row r="575">
          <cell r="A575" t="str">
            <v>X99</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ustroads.com.au/publications/economics-and-financing/agpe04-12" TargetMode="External"/><Relationship Id="rId1" Type="http://schemas.openxmlformats.org/officeDocument/2006/relationships/hyperlink" Target="https://www.atap.gov.au/parameter-values/road-transport/files/pv2_road_parameter_values.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L35"/>
  <sheetViews>
    <sheetView showGridLines="0" tabSelected="1" workbookViewId="0">
      <selection activeCell="G6" sqref="G6"/>
    </sheetView>
  </sheetViews>
  <sheetFormatPr defaultColWidth="9.21875" defaultRowHeight="13.8" x14ac:dyDescent="0.25"/>
  <cols>
    <col min="1" max="1" width="9.109375" style="27" customWidth="1"/>
    <col min="2" max="2" width="4.6640625" style="28" customWidth="1"/>
    <col min="3" max="3" width="4.6640625" style="10" customWidth="1"/>
    <col min="4" max="4" width="22.21875" style="10" customWidth="1"/>
    <col min="5" max="5" width="16.21875" style="10" customWidth="1"/>
    <col min="6" max="6" width="17.5546875" style="10" customWidth="1"/>
    <col min="7" max="7" width="16" style="10" customWidth="1"/>
    <col min="8" max="8" width="16.21875" style="10" customWidth="1"/>
    <col min="9" max="9" width="15.77734375" style="10" customWidth="1"/>
    <col min="10" max="10" width="12.77734375" style="10" customWidth="1"/>
    <col min="11" max="11" width="11.44140625" style="10" customWidth="1"/>
    <col min="12" max="16384" width="9.21875" style="10"/>
  </cols>
  <sheetData>
    <row r="1" spans="3:12" ht="13.95" x14ac:dyDescent="0.3">
      <c r="C1" s="12"/>
      <c r="D1" s="12"/>
      <c r="E1" s="12"/>
      <c r="F1" s="12"/>
      <c r="G1" s="12"/>
      <c r="H1" s="12"/>
      <c r="I1" s="12"/>
      <c r="J1" s="12"/>
      <c r="K1" s="12"/>
      <c r="L1" s="12"/>
    </row>
    <row r="2" spans="3:12" ht="13.95" x14ac:dyDescent="0.3">
      <c r="C2" s="12"/>
      <c r="D2" s="12"/>
      <c r="E2" s="12"/>
      <c r="F2" s="12"/>
      <c r="G2" s="12"/>
      <c r="H2" s="12"/>
      <c r="I2" s="12"/>
      <c r="J2" s="12"/>
      <c r="K2" s="12"/>
      <c r="L2" s="12"/>
    </row>
    <row r="3" spans="3:12" ht="13.95" x14ac:dyDescent="0.3">
      <c r="C3" s="12"/>
      <c r="D3" s="12"/>
      <c r="E3" s="21"/>
      <c r="F3" s="21"/>
      <c r="G3" s="21"/>
      <c r="H3" s="22"/>
      <c r="I3" s="22"/>
      <c r="J3" s="22"/>
      <c r="K3" s="24"/>
      <c r="L3" s="12"/>
    </row>
    <row r="4" spans="3:12" ht="30" x14ac:dyDescent="0.3">
      <c r="C4" s="12"/>
      <c r="D4" s="84"/>
      <c r="E4" s="84"/>
      <c r="F4" s="84"/>
      <c r="G4" s="84"/>
      <c r="H4" s="84"/>
      <c r="I4" s="84"/>
      <c r="J4" s="84"/>
      <c r="K4" s="84"/>
      <c r="L4" s="12"/>
    </row>
    <row r="5" spans="3:12" ht="13.95" x14ac:dyDescent="0.3">
      <c r="C5" s="12"/>
      <c r="D5" s="12"/>
      <c r="E5" s="12"/>
      <c r="F5" s="21"/>
      <c r="G5" s="21"/>
      <c r="H5" s="21"/>
      <c r="I5" s="21"/>
      <c r="J5" s="21"/>
      <c r="K5" s="25"/>
      <c r="L5" s="12"/>
    </row>
    <row r="6" spans="3:12" ht="13.95" x14ac:dyDescent="0.3">
      <c r="C6" s="12"/>
      <c r="D6" s="12"/>
      <c r="E6" s="12"/>
      <c r="F6" s="21"/>
      <c r="G6" s="21"/>
      <c r="H6" s="21"/>
      <c r="I6" s="21"/>
      <c r="J6" s="21"/>
      <c r="K6" s="25"/>
      <c r="L6" s="12"/>
    </row>
    <row r="7" spans="3:12" ht="13.95" x14ac:dyDescent="0.3">
      <c r="C7" s="12"/>
      <c r="D7" s="12"/>
      <c r="E7" s="12"/>
      <c r="F7" s="21"/>
      <c r="G7" s="21"/>
      <c r="H7" s="21"/>
      <c r="I7" s="21"/>
      <c r="J7" s="21"/>
      <c r="K7" s="25"/>
      <c r="L7" s="12"/>
    </row>
    <row r="8" spans="3:12" ht="13.95" x14ac:dyDescent="0.3">
      <c r="C8" s="12"/>
      <c r="D8" s="12"/>
      <c r="E8" s="12"/>
      <c r="F8" s="21"/>
      <c r="G8" s="21"/>
      <c r="H8" s="21"/>
      <c r="I8" s="21"/>
      <c r="J8" s="21"/>
      <c r="K8" s="25"/>
      <c r="L8" s="12"/>
    </row>
    <row r="9" spans="3:12" ht="13.95" x14ac:dyDescent="0.3">
      <c r="C9" s="12"/>
      <c r="D9" s="21"/>
      <c r="E9" s="21"/>
      <c r="F9" s="21"/>
      <c r="G9" s="21"/>
      <c r="H9" s="21"/>
      <c r="I9" s="21"/>
      <c r="J9" s="21"/>
      <c r="K9" s="21"/>
      <c r="L9" s="12"/>
    </row>
    <row r="10" spans="3:12" ht="13.95" x14ac:dyDescent="0.3">
      <c r="C10" s="12"/>
      <c r="D10" s="21"/>
      <c r="E10" s="21"/>
      <c r="F10" s="21"/>
      <c r="G10" s="21"/>
      <c r="H10" s="21"/>
      <c r="I10" s="21"/>
      <c r="J10" s="21"/>
      <c r="K10" s="21"/>
      <c r="L10" s="12"/>
    </row>
    <row r="11" spans="3:12" ht="82.5" customHeight="1" x14ac:dyDescent="0.3">
      <c r="C11" s="12"/>
      <c r="D11" s="85" t="s">
        <v>104</v>
      </c>
      <c r="E11" s="85"/>
      <c r="F11" s="85"/>
      <c r="G11" s="85"/>
      <c r="H11" s="85"/>
      <c r="I11" s="85"/>
      <c r="J11" s="85"/>
      <c r="K11" s="85"/>
      <c r="L11" s="12"/>
    </row>
    <row r="12" spans="3:12" ht="13.95" x14ac:dyDescent="0.3">
      <c r="C12" s="12"/>
      <c r="D12" s="21"/>
      <c r="E12" s="21"/>
      <c r="F12" s="21"/>
      <c r="G12" s="21"/>
      <c r="H12" s="21"/>
      <c r="I12" s="21"/>
      <c r="J12" s="21"/>
      <c r="K12" s="21"/>
      <c r="L12" s="12"/>
    </row>
    <row r="13" spans="3:12" ht="18" x14ac:dyDescent="0.3">
      <c r="C13" s="12"/>
      <c r="D13" s="21"/>
      <c r="E13" s="21"/>
      <c r="F13" s="21"/>
      <c r="G13" s="21"/>
      <c r="H13" s="21"/>
      <c r="I13" s="21"/>
      <c r="J13" s="23"/>
      <c r="K13" s="21"/>
      <c r="L13" s="12"/>
    </row>
    <row r="14" spans="3:12" ht="18" x14ac:dyDescent="0.3">
      <c r="C14" s="12"/>
      <c r="D14" s="21"/>
      <c r="E14" s="21"/>
      <c r="F14" s="21"/>
      <c r="G14" s="21"/>
      <c r="H14" s="21"/>
      <c r="I14" s="21"/>
      <c r="J14" s="23"/>
      <c r="K14" s="21"/>
      <c r="L14" s="12"/>
    </row>
    <row r="15" spans="3:12" ht="18" x14ac:dyDescent="0.3">
      <c r="C15" s="12"/>
      <c r="D15" s="21"/>
      <c r="E15" s="21"/>
      <c r="F15" s="21"/>
      <c r="G15" s="21"/>
      <c r="H15" s="21"/>
      <c r="I15" s="21"/>
      <c r="J15" s="23"/>
      <c r="K15" s="21"/>
      <c r="L15" s="12"/>
    </row>
    <row r="16" spans="3:12" ht="18" x14ac:dyDescent="0.3">
      <c r="C16" s="12"/>
      <c r="D16" s="21"/>
      <c r="E16" s="21"/>
      <c r="F16" s="21"/>
      <c r="G16" s="21"/>
      <c r="H16" s="21"/>
      <c r="I16" s="21"/>
      <c r="J16" s="23"/>
      <c r="K16" s="21"/>
      <c r="L16" s="12"/>
    </row>
    <row r="17" spans="3:12" ht="18" x14ac:dyDescent="0.3">
      <c r="C17" s="12"/>
      <c r="D17" s="21"/>
      <c r="E17" s="21"/>
      <c r="F17" s="21"/>
      <c r="G17" s="21"/>
      <c r="H17" s="21"/>
      <c r="I17" s="21"/>
      <c r="J17" s="23"/>
      <c r="K17" s="21"/>
      <c r="L17" s="12"/>
    </row>
    <row r="18" spans="3:12" ht="18" x14ac:dyDescent="0.3">
      <c r="C18" s="12"/>
      <c r="D18" s="21"/>
      <c r="E18" s="21"/>
      <c r="F18" s="21"/>
      <c r="G18" s="21"/>
      <c r="H18" s="21"/>
      <c r="I18" s="21"/>
      <c r="J18" s="23"/>
      <c r="K18" s="21"/>
      <c r="L18" s="12"/>
    </row>
    <row r="19" spans="3:12" ht="18" x14ac:dyDescent="0.3">
      <c r="C19" s="12"/>
      <c r="D19" s="21"/>
      <c r="E19" s="21"/>
      <c r="F19" s="21"/>
      <c r="G19" s="21"/>
      <c r="H19" s="21"/>
      <c r="I19" s="21"/>
      <c r="J19" s="23"/>
      <c r="K19" s="21"/>
      <c r="L19" s="12"/>
    </row>
    <row r="20" spans="3:12" ht="18" x14ac:dyDescent="0.3">
      <c r="C20" s="12"/>
      <c r="D20" s="21"/>
      <c r="E20" s="21"/>
      <c r="F20" s="21"/>
      <c r="G20" s="21"/>
      <c r="H20" s="21"/>
      <c r="I20" s="21"/>
      <c r="J20" s="23"/>
      <c r="K20" s="21"/>
      <c r="L20" s="12"/>
    </row>
    <row r="21" spans="3:12" ht="18" x14ac:dyDescent="0.3">
      <c r="C21" s="12"/>
      <c r="D21" s="21"/>
      <c r="E21" s="21"/>
      <c r="F21" s="21"/>
      <c r="G21" s="21"/>
      <c r="H21" s="21"/>
      <c r="I21" s="21"/>
      <c r="J21" s="23"/>
      <c r="K21" s="21"/>
      <c r="L21" s="12"/>
    </row>
    <row r="22" spans="3:12" ht="18" x14ac:dyDescent="0.3">
      <c r="C22" s="12"/>
      <c r="D22" s="26"/>
      <c r="E22" s="21"/>
      <c r="F22" s="21"/>
      <c r="G22" s="21"/>
      <c r="H22" s="21"/>
      <c r="I22" s="21"/>
      <c r="J22" s="23"/>
      <c r="K22" s="26"/>
      <c r="L22" s="12"/>
    </row>
    <row r="23" spans="3:12" ht="17.399999999999999" x14ac:dyDescent="0.25">
      <c r="C23" s="12"/>
      <c r="D23" s="21"/>
      <c r="E23" s="21"/>
      <c r="F23" s="21"/>
      <c r="G23" s="21"/>
      <c r="H23" s="21"/>
      <c r="I23" s="21"/>
      <c r="J23" s="23"/>
      <c r="K23" s="23"/>
      <c r="L23" s="12"/>
    </row>
    <row r="24" spans="3:12" ht="15" x14ac:dyDescent="0.25">
      <c r="C24" s="12"/>
      <c r="D24" s="86" t="s">
        <v>99</v>
      </c>
      <c r="E24" s="86"/>
      <c r="F24" s="86"/>
      <c r="G24" s="86"/>
      <c r="H24" s="86"/>
      <c r="I24" s="86"/>
      <c r="J24" s="86"/>
      <c r="K24" s="86"/>
      <c r="L24" s="12"/>
    </row>
    <row r="25" spans="3:12" ht="15" x14ac:dyDescent="0.25">
      <c r="C25" s="12"/>
      <c r="D25" s="86" t="s">
        <v>100</v>
      </c>
      <c r="E25" s="86"/>
      <c r="F25" s="86"/>
      <c r="G25" s="86"/>
      <c r="H25" s="86"/>
      <c r="I25" s="86"/>
      <c r="J25" s="86"/>
      <c r="K25" s="86"/>
      <c r="L25" s="12"/>
    </row>
    <row r="26" spans="3:12" ht="15" x14ac:dyDescent="0.25">
      <c r="C26" s="12"/>
      <c r="D26" s="86" t="s">
        <v>101</v>
      </c>
      <c r="E26" s="86"/>
      <c r="F26" s="86"/>
      <c r="G26" s="86"/>
      <c r="H26" s="86"/>
      <c r="I26" s="86"/>
      <c r="J26" s="86"/>
      <c r="K26" s="86"/>
      <c r="L26" s="12"/>
    </row>
    <row r="27" spans="3:12" ht="15.6" x14ac:dyDescent="0.25">
      <c r="C27" s="12"/>
      <c r="D27" s="87"/>
      <c r="E27" s="87"/>
      <c r="F27" s="87"/>
      <c r="G27" s="87"/>
      <c r="H27" s="87"/>
      <c r="I27" s="87"/>
      <c r="J27" s="87"/>
      <c r="K27" s="87"/>
      <c r="L27" s="12"/>
    </row>
    <row r="28" spans="3:12" x14ac:dyDescent="0.25">
      <c r="C28" s="12"/>
      <c r="D28" s="83" t="s">
        <v>102</v>
      </c>
      <c r="E28" s="83"/>
      <c r="F28" s="83"/>
      <c r="G28" s="83"/>
      <c r="H28" s="83"/>
      <c r="I28" s="83"/>
      <c r="J28" s="83"/>
      <c r="K28" s="83"/>
      <c r="L28" s="12"/>
    </row>
    <row r="29" spans="3:12" x14ac:dyDescent="0.25">
      <c r="C29" s="12"/>
      <c r="D29" s="83" t="s">
        <v>103</v>
      </c>
      <c r="E29" s="83"/>
      <c r="F29" s="83"/>
      <c r="G29" s="83"/>
      <c r="H29" s="83"/>
      <c r="I29" s="83"/>
      <c r="J29" s="83"/>
      <c r="K29" s="83"/>
      <c r="L29" s="12"/>
    </row>
    <row r="30" spans="3:12" x14ac:dyDescent="0.25">
      <c r="C30" s="12"/>
      <c r="D30" s="21"/>
      <c r="E30" s="21"/>
      <c r="F30" s="21"/>
      <c r="G30" s="21"/>
      <c r="H30" s="21"/>
      <c r="I30" s="21"/>
      <c r="J30" s="21"/>
      <c r="K30" s="21"/>
      <c r="L30" s="12"/>
    </row>
    <row r="31" spans="3:12" ht="14.4" x14ac:dyDescent="0.3">
      <c r="C31" s="12"/>
      <c r="D31" s="77" t="s">
        <v>131</v>
      </c>
      <c r="E31" s="12"/>
      <c r="F31" s="12"/>
      <c r="G31" s="12"/>
      <c r="H31" s="12"/>
      <c r="I31" s="12"/>
      <c r="J31" s="12"/>
      <c r="K31" s="12"/>
      <c r="L31" s="12"/>
    </row>
    <row r="32" spans="3:12" ht="14.4" x14ac:dyDescent="0.3">
      <c r="C32" s="12"/>
      <c r="D32" s="78" t="s">
        <v>127</v>
      </c>
      <c r="E32" s="12"/>
      <c r="F32" s="12"/>
      <c r="G32" s="12"/>
      <c r="H32" s="12"/>
      <c r="I32" s="12"/>
      <c r="J32" s="12"/>
      <c r="K32" s="12"/>
      <c r="L32" s="12"/>
    </row>
    <row r="33" spans="4:4" ht="14.4" x14ac:dyDescent="0.3">
      <c r="D33" s="79" t="s">
        <v>130</v>
      </c>
    </row>
    <row r="34" spans="4:4" ht="14.4" x14ac:dyDescent="0.3">
      <c r="D34" s="78" t="s">
        <v>129</v>
      </c>
    </row>
    <row r="35" spans="4:4" ht="14.4" x14ac:dyDescent="0.3">
      <c r="D35" s="79" t="s">
        <v>128</v>
      </c>
    </row>
  </sheetData>
  <mergeCells count="8">
    <mergeCell ref="D28:K28"/>
    <mergeCell ref="D29:K29"/>
    <mergeCell ref="D4:K4"/>
    <mergeCell ref="D11:K11"/>
    <mergeCell ref="D24:K24"/>
    <mergeCell ref="D25:K25"/>
    <mergeCell ref="D26:K26"/>
    <mergeCell ref="D27:K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sheetPr>
  <dimension ref="A1:I68"/>
  <sheetViews>
    <sheetView showGridLines="0" zoomScaleNormal="100" workbookViewId="0">
      <selection activeCell="G23" sqref="G23"/>
    </sheetView>
  </sheetViews>
  <sheetFormatPr defaultColWidth="0" defaultRowHeight="13.8" zeroHeight="1" x14ac:dyDescent="0.25"/>
  <cols>
    <col min="1" max="1" width="9.21875" style="27" customWidth="1"/>
    <col min="2" max="2" width="4.44140625" style="28" customWidth="1"/>
    <col min="3" max="3" width="3.21875" style="10" customWidth="1"/>
    <col min="4" max="4" width="48.21875" style="12" customWidth="1"/>
    <col min="5" max="5" width="25.44140625" style="12" customWidth="1"/>
    <col min="6" max="6" width="11.77734375" style="12" customWidth="1"/>
    <col min="7" max="7" width="3.44140625" style="12" customWidth="1"/>
    <col min="8" max="8" width="9.21875" style="10" customWidth="1"/>
    <col min="9" max="9" width="0" style="10" hidden="1" customWidth="1"/>
    <col min="10" max="16384" width="9.21875" style="10" hidden="1"/>
  </cols>
  <sheetData>
    <row r="1" spans="4:8" ht="13.95" x14ac:dyDescent="0.3"/>
    <row r="2" spans="4:8" ht="45" x14ac:dyDescent="0.3">
      <c r="D2" s="90" t="s">
        <v>38</v>
      </c>
      <c r="E2" s="90"/>
      <c r="F2" s="90"/>
      <c r="G2" s="90"/>
      <c r="H2" s="11"/>
    </row>
    <row r="3" spans="4:8" ht="15" customHeight="1" x14ac:dyDescent="0.3">
      <c r="D3" s="58"/>
      <c r="E3" s="58"/>
      <c r="F3" s="58"/>
      <c r="G3" s="58"/>
      <c r="H3" s="11"/>
    </row>
    <row r="4" spans="4:8" ht="15.45" x14ac:dyDescent="0.3">
      <c r="D4" s="33" t="s">
        <v>39</v>
      </c>
      <c r="E4" s="29"/>
      <c r="F4" s="29"/>
      <c r="G4" s="29"/>
    </row>
    <row r="5" spans="4:8" ht="13.95" x14ac:dyDescent="0.3">
      <c r="D5" s="91" t="s">
        <v>121</v>
      </c>
      <c r="E5" s="91"/>
      <c r="F5" s="91"/>
      <c r="G5" s="29"/>
    </row>
    <row r="6" spans="4:8" ht="6" customHeight="1" x14ac:dyDescent="0.3">
      <c r="D6" s="30"/>
      <c r="E6" s="30"/>
      <c r="F6" s="30"/>
      <c r="G6" s="29"/>
    </row>
    <row r="7" spans="4:8" ht="13.95" x14ac:dyDescent="0.3">
      <c r="D7" s="76" t="s">
        <v>125</v>
      </c>
      <c r="E7" s="29"/>
      <c r="F7" s="29"/>
      <c r="G7" s="29"/>
    </row>
    <row r="8" spans="4:8" ht="13.95" x14ac:dyDescent="0.3">
      <c r="D8" s="34" t="s">
        <v>126</v>
      </c>
      <c r="E8" s="29"/>
      <c r="F8" s="29"/>
      <c r="G8" s="29"/>
    </row>
    <row r="9" spans="4:8" ht="13.95" x14ac:dyDescent="0.3">
      <c r="D9" s="30"/>
      <c r="E9" s="29"/>
      <c r="F9" s="29"/>
      <c r="G9" s="29"/>
    </row>
    <row r="10" spans="4:8" ht="13.95" x14ac:dyDescent="0.3">
      <c r="D10" s="30"/>
      <c r="E10" s="29"/>
      <c r="F10" s="29"/>
      <c r="G10" s="29"/>
    </row>
    <row r="11" spans="4:8" ht="15.45" x14ac:dyDescent="0.3">
      <c r="D11" s="33" t="s">
        <v>40</v>
      </c>
      <c r="E11" s="31"/>
      <c r="F11" s="31"/>
      <c r="G11" s="29"/>
      <c r="H11" s="11"/>
    </row>
    <row r="12" spans="4:8" ht="13.95" x14ac:dyDescent="0.3">
      <c r="D12" s="92"/>
      <c r="E12" s="92"/>
      <c r="F12" s="92"/>
      <c r="G12" s="29"/>
    </row>
    <row r="13" spans="4:8" ht="13.95" x14ac:dyDescent="0.3">
      <c r="D13" s="32"/>
      <c r="E13" s="32"/>
      <c r="F13" s="32"/>
      <c r="G13" s="29"/>
    </row>
    <row r="14" spans="4:8" ht="13.95" x14ac:dyDescent="0.3">
      <c r="D14" s="32"/>
      <c r="E14" s="32"/>
      <c r="F14" s="32"/>
      <c r="G14" s="29"/>
    </row>
    <row r="15" spans="4:8" ht="13.95" x14ac:dyDescent="0.3">
      <c r="D15" s="32"/>
      <c r="E15" s="32"/>
      <c r="F15" s="32"/>
      <c r="G15" s="29"/>
    </row>
    <row r="16" spans="4:8" ht="13.95" x14ac:dyDescent="0.3">
      <c r="D16" s="32"/>
      <c r="E16" s="32"/>
      <c r="F16" s="32"/>
      <c r="G16" s="29"/>
    </row>
    <row r="17" spans="4:8" ht="13.95" x14ac:dyDescent="0.3">
      <c r="D17" s="32"/>
      <c r="E17" s="32"/>
      <c r="F17" s="32"/>
      <c r="G17" s="29"/>
    </row>
    <row r="18" spans="4:8" ht="13.95" x14ac:dyDescent="0.3">
      <c r="D18" s="30" t="s">
        <v>122</v>
      </c>
      <c r="H18" s="11"/>
    </row>
    <row r="19" spans="4:8" ht="13.95" x14ac:dyDescent="0.3">
      <c r="D19" s="89" t="s">
        <v>41</v>
      </c>
      <c r="E19" s="89"/>
      <c r="F19" s="89"/>
      <c r="G19" s="29"/>
      <c r="H19" s="11"/>
    </row>
    <row r="20" spans="4:8" ht="13.95" x14ac:dyDescent="0.3">
      <c r="D20" s="89" t="s">
        <v>42</v>
      </c>
      <c r="E20" s="89"/>
      <c r="F20" s="89"/>
      <c r="G20" s="29"/>
      <c r="H20" s="11"/>
    </row>
    <row r="21" spans="4:8" ht="13.95" x14ac:dyDescent="0.3">
      <c r="D21" s="59"/>
      <c r="E21" s="59"/>
      <c r="F21" s="59"/>
      <c r="G21" s="29"/>
      <c r="H21" s="11"/>
    </row>
    <row r="22" spans="4:8" ht="42" customHeight="1" x14ac:dyDescent="0.3">
      <c r="D22" s="88" t="s">
        <v>123</v>
      </c>
      <c r="E22" s="88"/>
      <c r="F22" s="88"/>
      <c r="G22" s="29"/>
      <c r="H22" s="11"/>
    </row>
    <row r="23" spans="4:8" ht="13.5" customHeight="1" x14ac:dyDescent="0.3">
      <c r="D23" s="30"/>
      <c r="E23" s="30"/>
      <c r="F23" s="30"/>
      <c r="G23" s="29"/>
      <c r="H23" s="11"/>
    </row>
    <row r="24" spans="4:8" ht="15.45" x14ac:dyDescent="0.3">
      <c r="D24" s="33" t="s">
        <v>43</v>
      </c>
      <c r="E24" s="31"/>
      <c r="F24" s="31"/>
      <c r="G24" s="29"/>
      <c r="H24" s="11"/>
    </row>
    <row r="25" spans="4:8" ht="13.95" x14ac:dyDescent="0.3">
      <c r="D25" s="31"/>
      <c r="E25" s="31"/>
      <c r="F25" s="31"/>
      <c r="G25" s="29"/>
      <c r="H25" s="11"/>
    </row>
    <row r="26" spans="4:8" ht="13.95" x14ac:dyDescent="0.3">
      <c r="D26" s="31"/>
      <c r="E26" s="31"/>
      <c r="F26" s="31"/>
      <c r="G26" s="29"/>
      <c r="H26" s="11"/>
    </row>
    <row r="27" spans="4:8" ht="13.95" x14ac:dyDescent="0.3">
      <c r="D27" s="31"/>
      <c r="E27" s="31"/>
      <c r="F27" s="31"/>
      <c r="G27" s="29"/>
      <c r="H27" s="11"/>
    </row>
    <row r="28" spans="4:8" x14ac:dyDescent="0.25">
      <c r="D28" s="31"/>
      <c r="E28" s="31"/>
      <c r="F28" s="31"/>
      <c r="G28" s="29"/>
      <c r="H28" s="11"/>
    </row>
    <row r="29" spans="4:8" x14ac:dyDescent="0.25">
      <c r="D29" s="31"/>
      <c r="E29" s="31"/>
      <c r="F29" s="31"/>
      <c r="G29" s="29"/>
      <c r="H29" s="11"/>
    </row>
    <row r="30" spans="4:8" x14ac:dyDescent="0.25">
      <c r="D30" s="31"/>
      <c r="E30" s="31"/>
      <c r="F30" s="31"/>
      <c r="G30" s="29"/>
      <c r="H30" s="11"/>
    </row>
    <row r="31" spans="4:8" x14ac:dyDescent="0.25">
      <c r="D31" s="31"/>
      <c r="E31" s="31"/>
      <c r="F31" s="31"/>
      <c r="G31" s="29"/>
      <c r="H31" s="11"/>
    </row>
    <row r="32" spans="4:8" ht="15.6" x14ac:dyDescent="0.25">
      <c r="D32" s="33" t="s">
        <v>45</v>
      </c>
      <c r="E32" s="31"/>
      <c r="F32" s="31"/>
      <c r="G32" s="29"/>
      <c r="H32" s="11"/>
    </row>
    <row r="33" spans="4:8" x14ac:dyDescent="0.25">
      <c r="D33" s="31"/>
      <c r="E33" s="31"/>
      <c r="F33" s="31"/>
      <c r="G33" s="29"/>
      <c r="H33" s="11"/>
    </row>
    <row r="34" spans="4:8" x14ac:dyDescent="0.25">
      <c r="D34" s="31"/>
      <c r="E34" s="31"/>
      <c r="F34" s="31"/>
      <c r="G34" s="29"/>
      <c r="H34" s="11"/>
    </row>
    <row r="35" spans="4:8" x14ac:dyDescent="0.25">
      <c r="D35" s="31"/>
      <c r="E35" s="31"/>
      <c r="F35" s="31"/>
      <c r="G35" s="29"/>
      <c r="H35" s="11"/>
    </row>
    <row r="36" spans="4:8" x14ac:dyDescent="0.25">
      <c r="D36" s="31"/>
      <c r="E36" s="31"/>
      <c r="F36" s="31"/>
      <c r="G36" s="29"/>
      <c r="H36" s="11"/>
    </row>
    <row r="37" spans="4:8" x14ac:dyDescent="0.25">
      <c r="D37" s="31"/>
      <c r="E37" s="31"/>
      <c r="F37" s="31"/>
      <c r="G37" s="29"/>
      <c r="H37" s="11"/>
    </row>
    <row r="38" spans="4:8" x14ac:dyDescent="0.25">
      <c r="D38" s="31"/>
      <c r="E38" s="31"/>
      <c r="F38" s="31"/>
      <c r="G38" s="29"/>
      <c r="H38" s="11"/>
    </row>
    <row r="39" spans="4:8" x14ac:dyDescent="0.25">
      <c r="D39" s="31"/>
      <c r="E39" s="31"/>
      <c r="F39" s="31"/>
      <c r="G39" s="29"/>
      <c r="H39" s="11"/>
    </row>
    <row r="40" spans="4:8" ht="15.6" x14ac:dyDescent="0.25">
      <c r="D40" s="33" t="s">
        <v>44</v>
      </c>
      <c r="E40" s="31"/>
      <c r="F40" s="31"/>
      <c r="G40" s="29"/>
      <c r="H40" s="11"/>
    </row>
    <row r="41" spans="4:8" x14ac:dyDescent="0.25">
      <c r="D41" s="31"/>
      <c r="E41" s="31"/>
      <c r="F41" s="31"/>
      <c r="G41" s="29"/>
      <c r="H41" s="11"/>
    </row>
    <row r="42" spans="4:8" x14ac:dyDescent="0.25">
      <c r="D42" s="31"/>
      <c r="E42" s="31"/>
      <c r="F42" s="31"/>
      <c r="G42" s="29"/>
      <c r="H42" s="11"/>
    </row>
    <row r="43" spans="4:8" x14ac:dyDescent="0.25">
      <c r="D43" s="31"/>
      <c r="E43" s="31"/>
      <c r="F43" s="31"/>
      <c r="G43" s="29"/>
      <c r="H43" s="11"/>
    </row>
    <row r="44" spans="4:8" x14ac:dyDescent="0.25">
      <c r="D44" s="31"/>
      <c r="E44" s="31"/>
      <c r="F44" s="31"/>
      <c r="G44" s="29"/>
      <c r="H44" s="11"/>
    </row>
    <row r="45" spans="4:8" x14ac:dyDescent="0.25">
      <c r="D45" s="31"/>
      <c r="E45" s="31"/>
      <c r="F45" s="31"/>
      <c r="G45" s="29"/>
      <c r="H45" s="11"/>
    </row>
    <row r="46" spans="4:8" x14ac:dyDescent="0.25">
      <c r="D46" s="31"/>
      <c r="E46" s="31"/>
      <c r="F46" s="31"/>
      <c r="G46" s="29"/>
      <c r="H46" s="11"/>
    </row>
    <row r="47" spans="4:8" x14ac:dyDescent="0.25">
      <c r="D47" s="31"/>
      <c r="E47" s="31"/>
      <c r="F47" s="31"/>
      <c r="G47" s="29"/>
      <c r="H47" s="11"/>
    </row>
    <row r="48" spans="4:8" x14ac:dyDescent="0.25">
      <c r="D48" s="31"/>
      <c r="E48" s="31"/>
      <c r="F48" s="31"/>
      <c r="G48" s="29"/>
      <c r="H48" s="11"/>
    </row>
    <row r="49" spans="4:8" ht="15.6" x14ac:dyDescent="0.25">
      <c r="D49" s="33" t="s">
        <v>111</v>
      </c>
      <c r="E49" s="31"/>
      <c r="F49" s="31"/>
      <c r="G49" s="29"/>
      <c r="H49" s="11"/>
    </row>
    <row r="50" spans="4:8" x14ac:dyDescent="0.25">
      <c r="D50" s="31"/>
      <c r="E50" s="31"/>
      <c r="F50" s="31"/>
      <c r="G50" s="29"/>
      <c r="H50" s="11"/>
    </row>
    <row r="51" spans="4:8" x14ac:dyDescent="0.25">
      <c r="D51" s="31"/>
      <c r="E51" s="31"/>
      <c r="F51" s="31"/>
      <c r="G51" s="29"/>
      <c r="H51" s="11"/>
    </row>
    <row r="52" spans="4:8" x14ac:dyDescent="0.25">
      <c r="D52" s="31"/>
      <c r="E52" s="31"/>
      <c r="F52" s="31"/>
      <c r="G52" s="29"/>
      <c r="H52" s="11"/>
    </row>
    <row r="53" spans="4:8" x14ac:dyDescent="0.25">
      <c r="D53" s="31"/>
      <c r="E53" s="31"/>
      <c r="F53" s="31"/>
      <c r="G53" s="29"/>
      <c r="H53" s="11"/>
    </row>
    <row r="54" spans="4:8" x14ac:dyDescent="0.25">
      <c r="D54" s="31"/>
      <c r="E54" s="31"/>
      <c r="F54" s="31"/>
      <c r="G54" s="29"/>
      <c r="H54" s="11"/>
    </row>
    <row r="55" spans="4:8" x14ac:dyDescent="0.25">
      <c r="D55" s="31"/>
      <c r="E55" s="31"/>
      <c r="F55" s="31"/>
      <c r="G55" s="29"/>
      <c r="H55" s="11"/>
    </row>
    <row r="56" spans="4:8" x14ac:dyDescent="0.25">
      <c r="D56" s="31"/>
      <c r="E56" s="31"/>
      <c r="F56" s="31"/>
      <c r="G56" s="29"/>
      <c r="H56" s="11"/>
    </row>
    <row r="57" spans="4:8" x14ac:dyDescent="0.25">
      <c r="D57" s="31"/>
      <c r="E57" s="31"/>
      <c r="F57" s="31"/>
      <c r="G57" s="29"/>
      <c r="H57" s="11"/>
    </row>
    <row r="58" spans="4:8" ht="15.6" x14ac:dyDescent="0.25">
      <c r="D58" s="33" t="s">
        <v>120</v>
      </c>
      <c r="E58" s="31"/>
      <c r="F58" s="31"/>
      <c r="G58" s="29"/>
      <c r="H58" s="11"/>
    </row>
    <row r="59" spans="4:8" x14ac:dyDescent="0.25">
      <c r="D59" s="31"/>
      <c r="E59" s="31"/>
      <c r="F59" s="31"/>
      <c r="G59" s="29"/>
      <c r="H59" s="11"/>
    </row>
    <row r="60" spans="4:8" x14ac:dyDescent="0.25">
      <c r="D60" s="31"/>
      <c r="E60" s="31"/>
      <c r="F60" s="31"/>
      <c r="G60" s="29"/>
      <c r="H60" s="11"/>
    </row>
    <row r="61" spans="4:8" x14ac:dyDescent="0.25">
      <c r="D61" s="31"/>
      <c r="E61" s="31"/>
      <c r="F61" s="31"/>
      <c r="G61" s="29"/>
      <c r="H61" s="11"/>
    </row>
    <row r="62" spans="4:8" x14ac:dyDescent="0.25">
      <c r="D62" s="31"/>
      <c r="E62" s="31"/>
      <c r="F62" s="31"/>
      <c r="G62" s="29"/>
      <c r="H62" s="11"/>
    </row>
    <row r="63" spans="4:8" x14ac:dyDescent="0.25">
      <c r="D63" s="31"/>
      <c r="E63" s="31"/>
      <c r="F63" s="31"/>
      <c r="G63" s="29"/>
      <c r="H63" s="11"/>
    </row>
    <row r="64" spans="4:8" x14ac:dyDescent="0.25">
      <c r="D64" s="31"/>
      <c r="E64" s="31"/>
      <c r="F64" s="31"/>
      <c r="G64" s="29"/>
      <c r="H64" s="11"/>
    </row>
    <row r="65" spans="4:8" x14ac:dyDescent="0.25">
      <c r="D65" s="31"/>
      <c r="E65" s="31"/>
      <c r="F65" s="31"/>
      <c r="G65" s="29"/>
      <c r="H65" s="11"/>
    </row>
    <row r="66" spans="4:8" x14ac:dyDescent="0.25">
      <c r="D66" s="29"/>
      <c r="E66" s="29"/>
      <c r="F66" s="29"/>
      <c r="G66" s="29"/>
      <c r="H66" s="11"/>
    </row>
    <row r="67" spans="4:8" ht="13.95" hidden="1" x14ac:dyDescent="0.3">
      <c r="E67" s="13"/>
      <c r="H67" s="11"/>
    </row>
    <row r="68" spans="4:8" x14ac:dyDescent="0.25"/>
  </sheetData>
  <sheetProtection algorithmName="SHA-512" hashValue="Wzz2dVqlh+l2hjvBQzXgIlICAhw9sTwHZ/fyEfHONTlG3s0yAQkTeLydyFFWhXEN5Esd0SfEIXojKsCUtSLvCw==" saltValue="/iud9nuXBNghSfV6UoA+bw==" spinCount="100000" sheet="1" objects="1" scenarios="1"/>
  <protectedRanges>
    <protectedRange sqref="D7:D8" name="Range1"/>
  </protectedRanges>
  <mergeCells count="6">
    <mergeCell ref="D22:F22"/>
    <mergeCell ref="D19:F19"/>
    <mergeCell ref="D20:F20"/>
    <mergeCell ref="D2:G2"/>
    <mergeCell ref="D5:F5"/>
    <mergeCell ref="D12:F12"/>
  </mergeCells>
  <hyperlinks>
    <hyperlink ref="D19" r:id="rId1" display="Australian Transport Assessment and Planning PV2 Road Paramter Values (2016)"/>
    <hyperlink ref="D20" r:id="rId2"/>
  </hyperlinks>
  <pageMargins left="0.7" right="0.7" top="0.75" bottom="0.75" header="0.3" footer="0.3"/>
  <pageSetup paperSize="9"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AG154"/>
  <sheetViews>
    <sheetView showGridLines="0" zoomScaleNormal="100" workbookViewId="0">
      <selection activeCell="G15" sqref="G15"/>
    </sheetView>
  </sheetViews>
  <sheetFormatPr defaultColWidth="0" defaultRowHeight="13.8" zeroHeight="1" x14ac:dyDescent="0.25"/>
  <cols>
    <col min="1" max="1" width="9.21875" style="27" customWidth="1"/>
    <col min="2" max="2" width="4.6640625" style="28" customWidth="1"/>
    <col min="3" max="3" width="3.21875" style="10" customWidth="1"/>
    <col min="4" max="7" width="22.33203125" style="12" customWidth="1"/>
    <col min="8" max="8" width="3.5546875" style="12" customWidth="1"/>
    <col min="9" max="31" width="7.77734375" style="12" customWidth="1"/>
    <col min="32" max="32" width="7" style="12" customWidth="1"/>
    <col min="33" max="33" width="9.21875" style="10" customWidth="1"/>
    <col min="34" max="16384" width="9.21875" style="10" hidden="1"/>
  </cols>
  <sheetData>
    <row r="1" spans="4:32" ht="13.95" x14ac:dyDescent="0.3"/>
    <row r="2" spans="4:32" ht="45" x14ac:dyDescent="0.3">
      <c r="D2" s="60" t="s">
        <v>107</v>
      </c>
      <c r="E2" s="37"/>
      <c r="F2" s="38"/>
      <c r="G2" s="38"/>
      <c r="H2" s="38"/>
      <c r="I2" s="38"/>
      <c r="J2" s="38"/>
      <c r="K2" s="38"/>
      <c r="L2" s="38"/>
      <c r="M2" s="38"/>
      <c r="N2" s="38"/>
      <c r="O2" s="38"/>
      <c r="P2" s="38"/>
      <c r="Q2" s="38"/>
      <c r="R2" s="38"/>
      <c r="S2" s="38"/>
      <c r="T2" s="38"/>
      <c r="U2" s="38"/>
      <c r="V2" s="38"/>
      <c r="W2" s="38"/>
      <c r="X2" s="38"/>
      <c r="Y2" s="38"/>
      <c r="Z2" s="38"/>
      <c r="AA2" s="38"/>
      <c r="AB2" s="38"/>
      <c r="AC2" s="38"/>
      <c r="AD2" s="38"/>
      <c r="AE2" s="38"/>
      <c r="AF2" s="39"/>
    </row>
    <row r="3" spans="4:32" ht="11.25" customHeight="1" x14ac:dyDescent="0.3">
      <c r="D3" s="36"/>
      <c r="E3" s="37"/>
      <c r="F3" s="38"/>
      <c r="G3" s="38"/>
      <c r="H3" s="38"/>
      <c r="I3" s="38"/>
      <c r="J3" s="38"/>
      <c r="K3" s="38"/>
      <c r="L3" s="38"/>
      <c r="M3" s="38"/>
      <c r="N3" s="38"/>
      <c r="O3" s="38"/>
      <c r="P3" s="38"/>
      <c r="Q3" s="38"/>
      <c r="R3" s="38"/>
      <c r="S3" s="38"/>
      <c r="T3" s="38"/>
      <c r="U3" s="38"/>
      <c r="V3" s="38"/>
      <c r="W3" s="38"/>
      <c r="X3" s="38"/>
      <c r="Y3" s="38"/>
      <c r="Z3" s="38"/>
      <c r="AA3" s="38"/>
      <c r="AB3" s="38"/>
      <c r="AC3" s="38"/>
      <c r="AD3" s="38"/>
      <c r="AE3" s="38"/>
      <c r="AF3" s="39"/>
    </row>
    <row r="4" spans="4:32" ht="24" customHeight="1" x14ac:dyDescent="0.3">
      <c r="D4" s="61" t="s">
        <v>108</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row>
    <row r="5" spans="4:32" ht="14.55" x14ac:dyDescent="0.35">
      <c r="D5" s="39" t="s">
        <v>110</v>
      </c>
      <c r="E5" s="62">
        <v>27.5</v>
      </c>
      <c r="F5" s="40" t="s">
        <v>124</v>
      </c>
      <c r="G5" s="39"/>
      <c r="H5" s="39"/>
      <c r="I5" s="39"/>
      <c r="J5" s="39"/>
      <c r="K5" s="39"/>
      <c r="L5" s="39"/>
      <c r="M5" s="39"/>
      <c r="N5" s="39"/>
      <c r="O5" s="39"/>
      <c r="P5" s="39"/>
      <c r="Q5" s="39"/>
      <c r="R5" s="39"/>
      <c r="S5" s="39"/>
      <c r="T5" s="39"/>
      <c r="U5" s="39"/>
      <c r="V5" s="39"/>
      <c r="W5" s="39"/>
      <c r="X5" s="39"/>
      <c r="Y5" s="39"/>
      <c r="Z5" s="39"/>
      <c r="AA5" s="39"/>
      <c r="AB5" s="39"/>
      <c r="AC5" s="39"/>
      <c r="AD5" s="39"/>
      <c r="AE5" s="39"/>
      <c r="AF5" s="39"/>
    </row>
    <row r="6" spans="4:32" ht="14.55" x14ac:dyDescent="0.35">
      <c r="D6" s="39" t="s">
        <v>33</v>
      </c>
      <c r="E6" s="35" t="s">
        <v>46</v>
      </c>
      <c r="F6" s="40" t="s">
        <v>96</v>
      </c>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4:32" ht="14.55" x14ac:dyDescent="0.35">
      <c r="D7" s="39" t="s">
        <v>48</v>
      </c>
      <c r="E7" s="35" t="s">
        <v>75</v>
      </c>
      <c r="F7" s="40" t="s">
        <v>54</v>
      </c>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4:32" ht="13.95" x14ac:dyDescent="0.3">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row>
    <row r="9" spans="4:32" ht="13.95" x14ac:dyDescent="0.3">
      <c r="D9" s="96" t="s">
        <v>33</v>
      </c>
      <c r="E9" s="96"/>
      <c r="F9" s="96"/>
      <c r="G9" s="39"/>
      <c r="H9" s="39"/>
      <c r="I9" s="39"/>
      <c r="J9" s="39"/>
      <c r="K9" s="39"/>
      <c r="L9" s="39"/>
      <c r="M9" s="39"/>
      <c r="N9" s="39"/>
      <c r="O9" s="39"/>
      <c r="P9" s="39"/>
      <c r="Q9" s="39"/>
      <c r="R9" s="39"/>
      <c r="S9" s="39"/>
      <c r="T9" s="39"/>
      <c r="U9" s="39"/>
      <c r="V9" s="39"/>
      <c r="W9" s="39"/>
      <c r="X9" s="39"/>
      <c r="Y9" s="39"/>
      <c r="Z9" s="39"/>
      <c r="AA9" s="39"/>
      <c r="AB9" s="39"/>
      <c r="AC9" s="39"/>
      <c r="AD9" s="39"/>
      <c r="AE9" s="39"/>
      <c r="AF9" s="39"/>
    </row>
    <row r="10" spans="4:32" ht="13.95" x14ac:dyDescent="0.3">
      <c r="D10" s="68" t="s">
        <v>29</v>
      </c>
      <c r="E10" s="69" t="s">
        <v>46</v>
      </c>
      <c r="F10" s="69" t="s">
        <v>47</v>
      </c>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row>
    <row r="11" spans="4:32" ht="13.95" x14ac:dyDescent="0.3">
      <c r="D11" s="41" t="s">
        <v>17</v>
      </c>
      <c r="E11" s="42">
        <f>Inputs!G144</f>
        <v>0</v>
      </c>
      <c r="F11" s="63">
        <v>0</v>
      </c>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row>
    <row r="12" spans="4:32" ht="13.95" x14ac:dyDescent="0.3">
      <c r="D12" s="41" t="s">
        <v>18</v>
      </c>
      <c r="E12" s="42">
        <f>Inputs!G145</f>
        <v>0.65858206194415259</v>
      </c>
      <c r="F12" s="63">
        <v>0.77400000000000002</v>
      </c>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row>
    <row r="13" spans="4:32" ht="13.95" x14ac:dyDescent="0.3">
      <c r="D13" s="41" t="s">
        <v>19</v>
      </c>
      <c r="E13" s="42">
        <f>Inputs!G146</f>
        <v>0</v>
      </c>
      <c r="F13" s="63">
        <v>0</v>
      </c>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row>
    <row r="14" spans="4:32" ht="13.95" x14ac:dyDescent="0.3">
      <c r="D14" s="41" t="s">
        <v>30</v>
      </c>
      <c r="E14" s="42">
        <f>Inputs!G147</f>
        <v>0.10721103333974577</v>
      </c>
      <c r="F14" s="63">
        <v>9.6600000000000005E-2</v>
      </c>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row>
    <row r="15" spans="4:32" ht="13.95" x14ac:dyDescent="0.3">
      <c r="D15" s="41" t="s">
        <v>55</v>
      </c>
      <c r="E15" s="42">
        <f>Inputs!G148</f>
        <v>7.6801278541515611E-2</v>
      </c>
      <c r="F15" s="63">
        <v>6.9199999999999998E-2</v>
      </c>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row>
    <row r="16" spans="4:32" ht="13.95" x14ac:dyDescent="0.3">
      <c r="D16" s="41" t="s">
        <v>14</v>
      </c>
      <c r="E16" s="42">
        <f>Inputs!G149</f>
        <v>6.4371013806472617E-3</v>
      </c>
      <c r="F16" s="63">
        <v>5.7999999999999996E-3</v>
      </c>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row>
    <row r="17" spans="4:32" ht="13.95" x14ac:dyDescent="0.3">
      <c r="D17" s="41" t="s">
        <v>15</v>
      </c>
      <c r="E17" s="42">
        <f>Inputs!G150</f>
        <v>1.479793420838451E-2</v>
      </c>
      <c r="F17" s="63">
        <v>0.01</v>
      </c>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row>
    <row r="18" spans="4:32" ht="13.95" x14ac:dyDescent="0.3">
      <c r="D18" s="41" t="s">
        <v>16</v>
      </c>
      <c r="E18" s="42">
        <f>Inputs!G151</f>
        <v>6.4903739437974464E-2</v>
      </c>
      <c r="F18" s="63">
        <v>2.0400000000000001E-2</v>
      </c>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row>
    <row r="19" spans="4:32" ht="13.95" x14ac:dyDescent="0.3">
      <c r="D19" s="41" t="s">
        <v>20</v>
      </c>
      <c r="E19" s="42">
        <f>Inputs!G152</f>
        <v>7.3175784660461391E-3</v>
      </c>
      <c r="F19" s="63">
        <v>2.3E-3</v>
      </c>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row>
    <row r="20" spans="4:32" ht="13.95" x14ac:dyDescent="0.3">
      <c r="D20" s="41" t="s">
        <v>21</v>
      </c>
      <c r="E20" s="42">
        <f>Inputs!G153</f>
        <v>2.2270890983618692E-3</v>
      </c>
      <c r="F20" s="63">
        <v>7.000000000000001E-4</v>
      </c>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row>
    <row r="21" spans="4:32" ht="13.95" x14ac:dyDescent="0.3">
      <c r="D21" s="41" t="s">
        <v>22</v>
      </c>
      <c r="E21" s="42">
        <f>Inputs!G154</f>
        <v>1.4635156932092278E-2</v>
      </c>
      <c r="F21" s="63">
        <v>4.5999999999999999E-3</v>
      </c>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row>
    <row r="22" spans="4:32" ht="13.95" x14ac:dyDescent="0.3">
      <c r="D22" s="41" t="s">
        <v>49</v>
      </c>
      <c r="E22" s="42">
        <f>Inputs!G155</f>
        <v>2.4816135667460822E-2</v>
      </c>
      <c r="F22" s="63">
        <v>7.7999999999999996E-3</v>
      </c>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row>
    <row r="23" spans="4:32" ht="13.95" x14ac:dyDescent="0.3">
      <c r="D23" s="41" t="s">
        <v>56</v>
      </c>
      <c r="E23" s="42">
        <f>Inputs!G156</f>
        <v>2.2270890983618688E-2</v>
      </c>
      <c r="F23" s="63">
        <v>8.6E-3</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row>
    <row r="24" spans="4:32" ht="13.95" x14ac:dyDescent="0.3">
      <c r="D24" s="43" t="s">
        <v>6</v>
      </c>
      <c r="E24" s="44">
        <f t="shared" ref="E24:F26" si="0">SUMIF($E$79:$E$91,$D92,E$11:E$23)</f>
        <v>0.65858206194415259</v>
      </c>
      <c r="F24" s="44">
        <f t="shared" si="0"/>
        <v>0.77400000000000002</v>
      </c>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row>
    <row r="25" spans="4:32" ht="13.95" x14ac:dyDescent="0.3">
      <c r="D25" s="43" t="s">
        <v>7</v>
      </c>
      <c r="E25" s="44">
        <f t="shared" si="0"/>
        <v>0.18401231188126138</v>
      </c>
      <c r="F25" s="44">
        <f t="shared" si="0"/>
        <v>0.1658</v>
      </c>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row>
    <row r="26" spans="4:32" ht="13.95" x14ac:dyDescent="0.3">
      <c r="D26" s="43" t="s">
        <v>8</v>
      </c>
      <c r="E26" s="44">
        <f t="shared" si="0"/>
        <v>0.15740562617458603</v>
      </c>
      <c r="F26" s="44">
        <f t="shared" si="0"/>
        <v>6.0200000000000004E-2</v>
      </c>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row>
    <row r="27" spans="4:32" ht="13.95" x14ac:dyDescent="0.3">
      <c r="D27" s="43" t="s">
        <v>52</v>
      </c>
      <c r="E27" s="44">
        <f>SUM(E11:E23)</f>
        <v>1</v>
      </c>
      <c r="F27" s="44">
        <f>SUM(F11:F23)</f>
        <v>1.0000000000000002</v>
      </c>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row>
    <row r="28" spans="4:32" ht="14.55" x14ac:dyDescent="0.35">
      <c r="D28" s="39"/>
      <c r="E28" s="39"/>
      <c r="F28" s="65" t="str">
        <f>IF($F$27=$E$27,"User input = 100%","User input NOT = 100%")</f>
        <v>User input = 100%</v>
      </c>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row>
    <row r="29" spans="4:32" ht="14.4" x14ac:dyDescent="0.3">
      <c r="D29" s="39"/>
      <c r="E29" s="39"/>
      <c r="F29" s="40"/>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row>
    <row r="30" spans="4:32" ht="17.399999999999999" x14ac:dyDescent="0.25">
      <c r="D30" s="61" t="s">
        <v>109</v>
      </c>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row>
    <row r="31" spans="4:32" ht="21" x14ac:dyDescent="0.4">
      <c r="D31" s="66" t="s">
        <v>116</v>
      </c>
      <c r="E31" s="45"/>
      <c r="F31" s="39"/>
      <c r="G31" s="39"/>
      <c r="H31" s="39"/>
      <c r="I31" s="46">
        <f>INDEX(Inputs!$I$115:$I$124,MATCH(Calculator!$E$7,Indexation_L,0))</f>
        <v>1</v>
      </c>
      <c r="J31" s="40" t="s">
        <v>87</v>
      </c>
      <c r="K31" s="39"/>
      <c r="L31" s="39"/>
      <c r="M31" s="39"/>
      <c r="N31" s="46">
        <f>INDEX(Inputs!$I$129:$I$138,MATCH(Calculator!$E$7,Indexation_L,0))</f>
        <v>1</v>
      </c>
      <c r="O31" s="40" t="s">
        <v>86</v>
      </c>
      <c r="P31" s="39"/>
      <c r="Q31" s="39"/>
      <c r="R31" s="39"/>
      <c r="S31" s="39"/>
      <c r="T31" s="39"/>
      <c r="U31" s="39"/>
      <c r="V31" s="39"/>
      <c r="W31" s="39"/>
      <c r="X31" s="39"/>
      <c r="Y31" s="39"/>
      <c r="Z31" s="39"/>
      <c r="AA31" s="39"/>
      <c r="AB31" s="39"/>
      <c r="AC31" s="39"/>
      <c r="AD31" s="39"/>
      <c r="AE31" s="39"/>
      <c r="AF31" s="39"/>
    </row>
    <row r="32" spans="4:32" ht="15.6" x14ac:dyDescent="0.3">
      <c r="D32" s="40" t="s">
        <v>50</v>
      </c>
      <c r="E32" s="4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row>
    <row r="33" spans="4:32" ht="14.4" x14ac:dyDescent="0.3">
      <c r="D33" s="97" t="s">
        <v>13</v>
      </c>
      <c r="E33" s="97"/>
      <c r="F33" s="97"/>
      <c r="G33" s="97"/>
      <c r="H33" s="49"/>
      <c r="I33" s="40" t="s">
        <v>57</v>
      </c>
      <c r="J33" s="49"/>
      <c r="K33" s="49"/>
      <c r="L33" s="49"/>
      <c r="M33" s="49"/>
      <c r="N33" s="49"/>
      <c r="O33" s="49"/>
      <c r="P33" s="49"/>
      <c r="Q33" s="49"/>
      <c r="R33" s="49"/>
      <c r="S33" s="49"/>
      <c r="T33" s="49"/>
      <c r="U33" s="49"/>
      <c r="V33" s="49"/>
      <c r="W33" s="49"/>
      <c r="X33" s="49"/>
      <c r="Y33" s="49"/>
      <c r="Z33" s="49"/>
      <c r="AA33" s="49"/>
      <c r="AB33" s="49"/>
      <c r="AC33" s="49"/>
      <c r="AD33" s="49"/>
      <c r="AE33" s="49"/>
      <c r="AF33" s="39"/>
    </row>
    <row r="34" spans="4:32" x14ac:dyDescent="0.25">
      <c r="D34" s="68" t="s">
        <v>29</v>
      </c>
      <c r="E34" s="68" t="s">
        <v>28</v>
      </c>
      <c r="F34" s="68" t="s">
        <v>33</v>
      </c>
      <c r="G34" s="68" t="str">
        <f>"VOC ($/km) at "&amp;speed&amp;" kph"</f>
        <v>VOC ($/km) at 27.5 kph</v>
      </c>
      <c r="H34" s="49"/>
      <c r="I34" s="64">
        <v>5</v>
      </c>
      <c r="J34" s="64">
        <v>10</v>
      </c>
      <c r="K34" s="64">
        <v>15</v>
      </c>
      <c r="L34" s="64">
        <v>20</v>
      </c>
      <c r="M34" s="64">
        <v>25</v>
      </c>
      <c r="N34" s="64">
        <v>30</v>
      </c>
      <c r="O34" s="64">
        <v>35</v>
      </c>
      <c r="P34" s="64">
        <v>40</v>
      </c>
      <c r="Q34" s="64">
        <v>45</v>
      </c>
      <c r="R34" s="64">
        <v>50</v>
      </c>
      <c r="S34" s="64">
        <v>55</v>
      </c>
      <c r="T34" s="64">
        <v>60</v>
      </c>
      <c r="U34" s="64">
        <v>65</v>
      </c>
      <c r="V34" s="64">
        <v>70</v>
      </c>
      <c r="W34" s="64">
        <v>75</v>
      </c>
      <c r="X34" s="64">
        <v>80</v>
      </c>
      <c r="Y34" s="64">
        <v>85</v>
      </c>
      <c r="Z34" s="64">
        <v>90</v>
      </c>
      <c r="AA34" s="64">
        <v>95</v>
      </c>
      <c r="AB34" s="64">
        <v>100</v>
      </c>
      <c r="AC34" s="64">
        <v>105</v>
      </c>
      <c r="AD34" s="64">
        <v>110</v>
      </c>
      <c r="AE34" s="64">
        <v>115</v>
      </c>
      <c r="AF34" s="39"/>
    </row>
    <row r="35" spans="4:32" x14ac:dyDescent="0.25">
      <c r="D35" s="41" t="s">
        <v>17</v>
      </c>
      <c r="E35" s="41" t="s">
        <v>6</v>
      </c>
      <c r="F35" s="42">
        <f t="shared" ref="F35:F47" si="1">IF($E$6=$E$10,E11,F11)</f>
        <v>0</v>
      </c>
      <c r="G35" s="50">
        <f>TfNSW_Index*(Inputs!$E69+(Inputs!$F69/Calculator!E$5)+(Inputs!$G69*60/Calculator!E$5)+Inputs!$H69)/Hundreds</f>
        <v>0.31604534430188114</v>
      </c>
      <c r="H35" s="49"/>
      <c r="I35" s="50">
        <f>TfNSW_Index*(Inputs!$E69+(Inputs!$F69/Calculator!I$34)+(Inputs!$G69*60/Calculator!I$34)+Inputs!$H69)/Hundreds</f>
        <v>1.0617947553764433</v>
      </c>
      <c r="J35" s="50">
        <f>TfNSW_Index*(Inputs!$E69+(Inputs!$F69/Calculator!J$34)+(Inputs!$G69*60/Calculator!J$34)+Inputs!$H69)/Hundreds</f>
        <v>0.60605900416421088</v>
      </c>
      <c r="K35" s="50">
        <f>TfNSW_Index*(Inputs!$E69+(Inputs!$F69/Calculator!K$34)+(Inputs!$G69*60/Calculator!K$34)+Inputs!$H69)/Hundreds</f>
        <v>0.45414708709346685</v>
      </c>
      <c r="L35" s="50">
        <f>TfNSW_Index*(Inputs!$E69+(Inputs!$F69/Calculator!L$34)+(Inputs!$G69*60/Calculator!L$34)+Inputs!$H69)/Hundreds</f>
        <v>0.37819112855809467</v>
      </c>
      <c r="M35" s="50">
        <f>TfNSW_Index*(Inputs!$E69+(Inputs!$F69/Calculator!M$34)+(Inputs!$G69*60/Calculator!M$34)+Inputs!$H69)/Hundreds</f>
        <v>0.33261755343687144</v>
      </c>
      <c r="N35" s="50">
        <f>TfNSW_Index*(Inputs!$E69+(Inputs!$F69/Calculator!N$34)+(Inputs!$G69*60/Calculator!N$34)+Inputs!$H69)/Hundreds</f>
        <v>0.30223517002272254</v>
      </c>
      <c r="O35" s="50">
        <f>TfNSW_Index*(Inputs!$E69+(Inputs!$F69/Calculator!O$34)+(Inputs!$G69*60/Calculator!O$34)+Inputs!$H69)/Hundreds</f>
        <v>0.28053346758404485</v>
      </c>
      <c r="P35" s="50">
        <f>TfNSW_Index*(Inputs!$E69+(Inputs!$F69/Calculator!P$34)+(Inputs!$G69*60/Calculator!P$34)+Inputs!$H69)/Hundreds</f>
        <v>0.26425719075503656</v>
      </c>
      <c r="Q35" s="50">
        <f>TfNSW_Index*(Inputs!$E69+(Inputs!$F69/Calculator!Q$34)+(Inputs!$G69*60/Calculator!Q$34)+Inputs!$H69)/Hundreds</f>
        <v>0.2515978643324745</v>
      </c>
      <c r="R35" s="50">
        <f>TfNSW_Index*(Inputs!$E69+(Inputs!$F69/Calculator!R$34)+(Inputs!$G69*60/Calculator!R$34)+Inputs!$H69)/Hundreds</f>
        <v>0.24147040319442492</v>
      </c>
      <c r="S35" s="50">
        <f>TfNSW_Index*(Inputs!$E69+(Inputs!$F69/Calculator!S$34)+(Inputs!$G69*60/Calculator!S$34)+Inputs!$H69)/Hundreds</f>
        <v>0.23318429862692977</v>
      </c>
      <c r="T35" s="50">
        <f>TfNSW_Index*(Inputs!$E69+(Inputs!$F69/Calculator!T$34)+(Inputs!$G69*60/Calculator!T$34)+Inputs!$H69)/Hundreds</f>
        <v>0.22627921148735053</v>
      </c>
      <c r="U35" s="50">
        <f>TfNSW_Index*(Inputs!$E69+(Inputs!$F69/Calculator!U$34)+(Inputs!$G69*60/Calculator!U$34)+Inputs!$H69)/Hundreds</f>
        <v>0.220436445446168</v>
      </c>
      <c r="V35" s="50">
        <f>TfNSW_Index*(Inputs!$E69+(Inputs!$F69/Calculator!V$34)+(Inputs!$G69*60/Calculator!V$34)+Inputs!$H69)/Hundreds</f>
        <v>0.21542836026801165</v>
      </c>
      <c r="W35" s="50">
        <f>TfNSW_Index*(Inputs!$E69+(Inputs!$F69/Calculator!W$34)+(Inputs!$G69*60/Calculator!W$34)+Inputs!$H69)/Hundreds</f>
        <v>0.21108801978027608</v>
      </c>
      <c r="X35" s="50">
        <f>TfNSW_Index*(Inputs!$E69+(Inputs!$F69/Calculator!X$34)+(Inputs!$G69*60/Calculator!X$34)+Inputs!$H69)/Hundreds</f>
        <v>0.20729022185350751</v>
      </c>
      <c r="Y35" s="50">
        <f>TfNSW_Index*(Inputs!$E69+(Inputs!$F69/Calculator!Y$34)+(Inputs!$G69*60/Calculator!Y$34)+Inputs!$H69)/Hundreds</f>
        <v>0.2039392236828293</v>
      </c>
      <c r="Z35" s="50">
        <f>TfNSW_Index*(Inputs!$E69+(Inputs!$F69/Calculator!Z$34)+(Inputs!$G69*60/Calculator!Z$34)+Inputs!$H69)/Hundreds</f>
        <v>0.20096055864222645</v>
      </c>
      <c r="AA35" s="50">
        <f>TfNSW_Index*(Inputs!$E69+(Inputs!$F69/Calculator!AA$34)+(Inputs!$G69*60/Calculator!AA$34)+Inputs!$H69)/Hundreds</f>
        <v>0.19829543729010815</v>
      </c>
      <c r="AB35" s="50">
        <f>TfNSW_Index*(Inputs!$E69+(Inputs!$F69/Calculator!AB$34)+(Inputs!$G69*60/Calculator!AB$34)+Inputs!$H69)/Hundreds</f>
        <v>0.19589682807320166</v>
      </c>
      <c r="AC35" s="50">
        <f>TfNSW_Index*(Inputs!$E69+(Inputs!$F69/Calculator!AC$34)+(Inputs!$G69*60/Calculator!AC$34)+Inputs!$H69)/Hundreds</f>
        <v>0.19372665782933388</v>
      </c>
      <c r="AD35" s="50">
        <f>TfNSW_Index*(Inputs!$E69+(Inputs!$F69/Calculator!AD$34)+(Inputs!$G69*60/Calculator!AD$34)+Inputs!$H69)/Hundreds</f>
        <v>0.19175377578945407</v>
      </c>
      <c r="AE35" s="50">
        <f>TfNSW_Index*(Inputs!$E69+(Inputs!$F69/Calculator!AE$34)+(Inputs!$G69*60/Calculator!AE$34)+Inputs!$H69)/Hundreds</f>
        <v>0.18995244870956385</v>
      </c>
      <c r="AF35" s="39"/>
    </row>
    <row r="36" spans="4:32" x14ac:dyDescent="0.25">
      <c r="D36" s="41" t="s">
        <v>18</v>
      </c>
      <c r="E36" s="41" t="s">
        <v>6</v>
      </c>
      <c r="F36" s="42">
        <f t="shared" si="1"/>
        <v>0.65858206194415259</v>
      </c>
      <c r="G36" s="50">
        <f>TfNSW_Index*(Inputs!$E70+(Inputs!$F70/Calculator!E$5)+(Inputs!$G70*60/Calculator!E$5)+Inputs!$H70)/Hundreds</f>
        <v>0.34852248888124998</v>
      </c>
      <c r="H36" s="49"/>
      <c r="I36" s="50">
        <f>TfNSW_Index*(Inputs!$E70+(Inputs!$F70/Calculator!I$34)+(Inputs!$G70*60/Calculator!I$34)+Inputs!$H70)/Hundreds</f>
        <v>1.1458482425703553</v>
      </c>
      <c r="J36" s="50">
        <f>TfNSW_Index*(Inputs!$E70+(Inputs!$F70/Calculator!J$34)+(Inputs!$G70*60/Calculator!J$34)+Inputs!$H70)/Hundreds</f>
        <v>0.6585936153159021</v>
      </c>
      <c r="K36" s="50">
        <f>TfNSW_Index*(Inputs!$E70+(Inputs!$F70/Calculator!K$34)+(Inputs!$G70*60/Calculator!K$34)+Inputs!$H70)/Hundreds</f>
        <v>0.49617540623108414</v>
      </c>
      <c r="L36" s="50">
        <f>TfNSW_Index*(Inputs!$E70+(Inputs!$F70/Calculator!L$34)+(Inputs!$G70*60/Calculator!L$34)+Inputs!$H70)/Hundreds</f>
        <v>0.41496630168867538</v>
      </c>
      <c r="M36" s="50">
        <f>TfNSW_Index*(Inputs!$E70+(Inputs!$F70/Calculator!M$34)+(Inputs!$G70*60/Calculator!M$34)+Inputs!$H70)/Hundreds</f>
        <v>0.36624083896323012</v>
      </c>
      <c r="N36" s="50">
        <f>TfNSW_Index*(Inputs!$E70+(Inputs!$F70/Calculator!N$34)+(Inputs!$G70*60/Calculator!N$34)+Inputs!$H70)/Hundreds</f>
        <v>0.33375719714626656</v>
      </c>
      <c r="O36" s="50">
        <f>TfNSW_Index*(Inputs!$E70+(Inputs!$F70/Calculator!O$34)+(Inputs!$G70*60/Calculator!O$34)+Inputs!$H70)/Hundreds</f>
        <v>0.31055459584843548</v>
      </c>
      <c r="P36" s="50">
        <f>TfNSW_Index*(Inputs!$E70+(Inputs!$F70/Calculator!P$34)+(Inputs!$G70*60/Calculator!P$34)+Inputs!$H70)/Hundreds</f>
        <v>0.2931526448750621</v>
      </c>
      <c r="Q36" s="50">
        <f>TfNSW_Index*(Inputs!$E70+(Inputs!$F70/Calculator!Q$34)+(Inputs!$G70*60/Calculator!Q$34)+Inputs!$H70)/Hundreds</f>
        <v>0.27961779411799398</v>
      </c>
      <c r="R36" s="50">
        <f>TfNSW_Index*(Inputs!$E70+(Inputs!$F70/Calculator!R$34)+(Inputs!$G70*60/Calculator!R$34)+Inputs!$H70)/Hundreds</f>
        <v>0.2687899135123395</v>
      </c>
      <c r="S36" s="50">
        <f>TfNSW_Index*(Inputs!$E70+(Inputs!$F70/Calculator!S$34)+(Inputs!$G70*60/Calculator!S$34)+Inputs!$H70)/Hundreds</f>
        <v>0.2599307384713494</v>
      </c>
      <c r="T36" s="50">
        <f>TfNSW_Index*(Inputs!$E70+(Inputs!$F70/Calculator!T$34)+(Inputs!$G70*60/Calculator!T$34)+Inputs!$H70)/Hundreds</f>
        <v>0.25254809260385769</v>
      </c>
      <c r="U36" s="50">
        <f>TfNSW_Index*(Inputs!$E70+(Inputs!$F70/Calculator!U$34)+(Inputs!$G70*60/Calculator!U$34)+Inputs!$H70)/Hundreds</f>
        <v>0.24630123840828783</v>
      </c>
      <c r="V36" s="50">
        <f>TfNSW_Index*(Inputs!$E70+(Inputs!$F70/Calculator!V$34)+(Inputs!$G70*60/Calculator!V$34)+Inputs!$H70)/Hundreds</f>
        <v>0.24094679195494215</v>
      </c>
      <c r="W36" s="50">
        <f>TfNSW_Index*(Inputs!$E70+(Inputs!$F70/Calculator!W$34)+(Inputs!$G70*60/Calculator!W$34)+Inputs!$H70)/Hundreds</f>
        <v>0.23630627169537585</v>
      </c>
      <c r="X36" s="50">
        <f>TfNSW_Index*(Inputs!$E70+(Inputs!$F70/Calculator!X$34)+(Inputs!$G70*60/Calculator!X$34)+Inputs!$H70)/Hundreds</f>
        <v>0.23224581646825551</v>
      </c>
      <c r="Y36" s="50">
        <f>TfNSW_Index*(Inputs!$E70+(Inputs!$F70/Calculator!Y$34)+(Inputs!$G70*60/Calculator!Y$34)+Inputs!$H70)/Hundreds</f>
        <v>0.22866306185609037</v>
      </c>
      <c r="Z36" s="50">
        <f>TfNSW_Index*(Inputs!$E70+(Inputs!$F70/Calculator!Z$34)+(Inputs!$G70*60/Calculator!Z$34)+Inputs!$H70)/Hundreds</f>
        <v>0.22547839108972137</v>
      </c>
      <c r="AA36" s="50">
        <f>TfNSW_Index*(Inputs!$E70+(Inputs!$F70/Calculator!AA$34)+(Inputs!$G70*60/Calculator!AA$34)+Inputs!$H70)/Hundreds</f>
        <v>0.2226289488250755</v>
      </c>
      <c r="AB36" s="50">
        <f>TfNSW_Index*(Inputs!$E70+(Inputs!$F70/Calculator!AB$34)+(Inputs!$G70*60/Calculator!AB$34)+Inputs!$H70)/Hundreds</f>
        <v>0.22006445078689413</v>
      </c>
      <c r="AC36" s="50">
        <f>TfNSW_Index*(Inputs!$E70+(Inputs!$F70/Calculator!AC$34)+(Inputs!$G70*60/Calculator!AC$34)+Inputs!$H70)/Hundreds</f>
        <v>0.21774419065711104</v>
      </c>
      <c r="AD36" s="50">
        <f>TfNSW_Index*(Inputs!$E70+(Inputs!$F70/Calculator!AD$34)+(Inputs!$G70*60/Calculator!AD$34)+Inputs!$H70)/Hundreds</f>
        <v>0.21563486326639913</v>
      </c>
      <c r="AE36" s="50">
        <f>TfNSW_Index*(Inputs!$E70+(Inputs!$F70/Calculator!AE$34)+(Inputs!$G70*60/Calculator!AE$34)+Inputs!$H70)/Hundreds</f>
        <v>0.21370895564879264</v>
      </c>
      <c r="AF36" s="39"/>
    </row>
    <row r="37" spans="4:32" x14ac:dyDescent="0.25">
      <c r="D37" s="41" t="s">
        <v>19</v>
      </c>
      <c r="E37" s="41" t="s">
        <v>6</v>
      </c>
      <c r="F37" s="42">
        <f t="shared" si="1"/>
        <v>0</v>
      </c>
      <c r="G37" s="50">
        <f>TfNSW_Index*(Inputs!$E71+(Inputs!$F71/Calculator!E$5)+(Inputs!$G71*60/Calculator!E$5)+Inputs!$H71)/Hundreds</f>
        <v>0.44254890286045578</v>
      </c>
      <c r="H37" s="49"/>
      <c r="I37" s="50">
        <f>TfNSW_Index*(Inputs!$E71+(Inputs!$F71/Calculator!I$34)+(Inputs!$G71*60/Calculator!I$34)+Inputs!$H71)/Hundreds</f>
        <v>1.5069220600716939</v>
      </c>
      <c r="J37" s="50">
        <f>TfNSW_Index*(Inputs!$E71+(Inputs!$F71/Calculator!J$34)+(Inputs!$G71*60/Calculator!J$34)+Inputs!$H71)/Hundreds</f>
        <v>0.85647179733149281</v>
      </c>
      <c r="K37" s="50">
        <f>TfNSW_Index*(Inputs!$E71+(Inputs!$F71/Calculator!K$34)+(Inputs!$G71*60/Calculator!K$34)+Inputs!$H71)/Hundreds</f>
        <v>0.63965504308475929</v>
      </c>
      <c r="L37" s="50">
        <f>TfNSW_Index*(Inputs!$E71+(Inputs!$F71/Calculator!L$34)+(Inputs!$G71*60/Calculator!L$34)+Inputs!$H71)/Hundreds</f>
        <v>0.53124666596139225</v>
      </c>
      <c r="M37" s="50">
        <f>TfNSW_Index*(Inputs!$E71+(Inputs!$F71/Calculator!M$34)+(Inputs!$G71*60/Calculator!M$34)+Inputs!$H71)/Hundreds</f>
        <v>0.46620163968737216</v>
      </c>
      <c r="N37" s="50">
        <f>TfNSW_Index*(Inputs!$E71+(Inputs!$F71/Calculator!N$34)+(Inputs!$G71*60/Calculator!N$34)+Inputs!$H71)/Hundreds</f>
        <v>0.42283828883802543</v>
      </c>
      <c r="O37" s="50">
        <f>TfNSW_Index*(Inputs!$E71+(Inputs!$F71/Calculator!O$34)+(Inputs!$G71*60/Calculator!O$34)+Inputs!$H71)/Hundreds</f>
        <v>0.39186446680277781</v>
      </c>
      <c r="P37" s="50">
        <f>TfNSW_Index*(Inputs!$E71+(Inputs!$F71/Calculator!P$34)+(Inputs!$G71*60/Calculator!P$34)+Inputs!$H71)/Hundreds</f>
        <v>0.36863410027634202</v>
      </c>
      <c r="Q37" s="50">
        <f>TfNSW_Index*(Inputs!$E71+(Inputs!$F71/Calculator!Q$34)+(Inputs!$G71*60/Calculator!Q$34)+Inputs!$H71)/Hundreds</f>
        <v>0.35056603742244763</v>
      </c>
      <c r="R37" s="50">
        <f>TfNSW_Index*(Inputs!$E71+(Inputs!$F71/Calculator!R$34)+(Inputs!$G71*60/Calculator!R$34)+Inputs!$H71)/Hundreds</f>
        <v>0.33611158713933192</v>
      </c>
      <c r="S37" s="50">
        <f>TfNSW_Index*(Inputs!$E71+(Inputs!$F71/Calculator!S$34)+(Inputs!$G71*60/Calculator!S$34)+Inputs!$H71)/Hundreds</f>
        <v>0.32428521872587379</v>
      </c>
      <c r="T37" s="50">
        <f>TfNSW_Index*(Inputs!$E71+(Inputs!$F71/Calculator!T$34)+(Inputs!$G71*60/Calculator!T$34)+Inputs!$H71)/Hundreds</f>
        <v>0.31442991171465862</v>
      </c>
      <c r="U37" s="50">
        <f>TfNSW_Index*(Inputs!$E71+(Inputs!$F71/Calculator!U$34)+(Inputs!$G71*60/Calculator!U$34)+Inputs!$H71)/Hundreds</f>
        <v>0.30609080578209197</v>
      </c>
      <c r="V37" s="50">
        <f>TfNSW_Index*(Inputs!$E71+(Inputs!$F71/Calculator!V$34)+(Inputs!$G71*60/Calculator!V$34)+Inputs!$H71)/Hundreds</f>
        <v>0.29894300069703478</v>
      </c>
      <c r="W37" s="50">
        <f>TfNSW_Index*(Inputs!$E71+(Inputs!$F71/Calculator!W$34)+(Inputs!$G71*60/Calculator!W$34)+Inputs!$H71)/Hundreds</f>
        <v>0.29274823628998525</v>
      </c>
      <c r="X37" s="50">
        <f>TfNSW_Index*(Inputs!$E71+(Inputs!$F71/Calculator!X$34)+(Inputs!$G71*60/Calculator!X$34)+Inputs!$H71)/Hundreds</f>
        <v>0.28732781743381691</v>
      </c>
      <c r="Y37" s="50">
        <f>TfNSW_Index*(Inputs!$E71+(Inputs!$F71/Calculator!Y$34)+(Inputs!$G71*60/Calculator!Y$34)+Inputs!$H71)/Hundreds</f>
        <v>0.28254509491366842</v>
      </c>
      <c r="Z37" s="50">
        <f>TfNSW_Index*(Inputs!$E71+(Inputs!$F71/Calculator!Z$34)+(Inputs!$G71*60/Calculator!Z$34)+Inputs!$H71)/Hundreds</f>
        <v>0.27829378600686971</v>
      </c>
      <c r="AA37" s="50">
        <f>TfNSW_Index*(Inputs!$E71+(Inputs!$F71/Calculator!AA$34)+(Inputs!$G71*60/Calculator!AA$34)+Inputs!$H71)/Hundreds</f>
        <v>0.27448998330078661</v>
      </c>
      <c r="AB37" s="50">
        <f>TfNSW_Index*(Inputs!$E71+(Inputs!$F71/Calculator!AB$34)+(Inputs!$G71*60/Calculator!AB$34)+Inputs!$H71)/Hundreds</f>
        <v>0.27106656086531195</v>
      </c>
      <c r="AC37" s="50">
        <f>TfNSW_Index*(Inputs!$E71+(Inputs!$F71/Calculator!AC$34)+(Inputs!$G71*60/Calculator!AC$34)+Inputs!$H71)/Hundreds</f>
        <v>0.26796917866178704</v>
      </c>
      <c r="AD37" s="50">
        <f>TfNSW_Index*(Inputs!$E71+(Inputs!$F71/Calculator!AD$34)+(Inputs!$G71*60/Calculator!AD$34)+Inputs!$H71)/Hundreds</f>
        <v>0.2651533766585828</v>
      </c>
      <c r="AE37" s="50">
        <f>TfNSW_Index*(Inputs!$E71+(Inputs!$F71/Calculator!AE$34)+(Inputs!$G71*60/Calculator!AE$34)+Inputs!$H71)/Hundreds</f>
        <v>0.26258242700348317</v>
      </c>
      <c r="AF37" s="39"/>
    </row>
    <row r="38" spans="4:32" x14ac:dyDescent="0.25">
      <c r="D38" s="41" t="s">
        <v>30</v>
      </c>
      <c r="E38" s="41" t="s">
        <v>7</v>
      </c>
      <c r="F38" s="42">
        <f t="shared" si="1"/>
        <v>0.10721103333974577</v>
      </c>
      <c r="G38" s="50">
        <f>TfNSW_Index*(Inputs!$E72+(Inputs!$F72/Calculator!E$5)+(Inputs!$G72*60/Calculator!E$5)+Inputs!$H72)/Hundreds</f>
        <v>0.49597568804138847</v>
      </c>
      <c r="H38" s="49"/>
      <c r="I38" s="50">
        <f>TfNSW_Index*(Inputs!$E72+(Inputs!$F72/Calculator!I$34)+(Inputs!$G72*60/Calculator!I$34)+Inputs!$H72)/Hundreds</f>
        <v>1.9065034831568939</v>
      </c>
      <c r="J38" s="50">
        <f>TfNSW_Index*(Inputs!$E72+(Inputs!$F72/Calculator!J$34)+(Inputs!$G72*60/Calculator!J$34)+Inputs!$H72)/Hundreds</f>
        <v>1.0445142750307519</v>
      </c>
      <c r="K38" s="50">
        <f>TfNSW_Index*(Inputs!$E72+(Inputs!$F72/Calculator!K$34)+(Inputs!$G72*60/Calculator!K$34)+Inputs!$H72)/Hundreds</f>
        <v>0.75718453898870441</v>
      </c>
      <c r="L38" s="50">
        <f>TfNSW_Index*(Inputs!$E72+(Inputs!$F72/Calculator!L$34)+(Inputs!$G72*60/Calculator!L$34)+Inputs!$H72)/Hundreds</f>
        <v>0.61351967096768067</v>
      </c>
      <c r="M38" s="50">
        <f>TfNSW_Index*(Inputs!$E72+(Inputs!$F72/Calculator!M$34)+(Inputs!$G72*60/Calculator!M$34)+Inputs!$H72)/Hundreds</f>
        <v>0.52732075015506641</v>
      </c>
      <c r="N38" s="50">
        <f>TfNSW_Index*(Inputs!$E72+(Inputs!$F72/Calculator!N$34)+(Inputs!$G72*60/Calculator!N$34)+Inputs!$H72)/Hundreds</f>
        <v>0.46985480294665694</v>
      </c>
      <c r="O38" s="50">
        <f>TfNSW_Index*(Inputs!$E72+(Inputs!$F72/Calculator!O$34)+(Inputs!$G72*60/Calculator!O$34)+Inputs!$H72)/Hundreds</f>
        <v>0.42880769779779299</v>
      </c>
      <c r="P38" s="50">
        <f>TfNSW_Index*(Inputs!$E72+(Inputs!$F72/Calculator!P$34)+(Inputs!$G72*60/Calculator!P$34)+Inputs!$H72)/Hundreds</f>
        <v>0.39802236893614507</v>
      </c>
      <c r="Q38" s="50">
        <f>TfNSW_Index*(Inputs!$E72+(Inputs!$F72/Calculator!Q$34)+(Inputs!$G72*60/Calculator!Q$34)+Inputs!$H72)/Hundreds</f>
        <v>0.37407822426597448</v>
      </c>
      <c r="R38" s="50">
        <f>TfNSW_Index*(Inputs!$E72+(Inputs!$F72/Calculator!R$34)+(Inputs!$G72*60/Calculator!R$34)+Inputs!$H72)/Hundreds</f>
        <v>0.35492290852983799</v>
      </c>
      <c r="S38" s="50">
        <f>TfNSW_Index*(Inputs!$E72+(Inputs!$F72/Calculator!S$34)+(Inputs!$G72*60/Calculator!S$34)+Inputs!$H72)/Hundreds</f>
        <v>0.33925037747299897</v>
      </c>
      <c r="T38" s="50">
        <f>TfNSW_Index*(Inputs!$E72+(Inputs!$F72/Calculator!T$34)+(Inputs!$G72*60/Calculator!T$34)+Inputs!$H72)/Hundreds</f>
        <v>0.3261899349256332</v>
      </c>
      <c r="U38" s="50">
        <f>TfNSW_Index*(Inputs!$E72+(Inputs!$F72/Calculator!U$34)+(Inputs!$G72*60/Calculator!U$34)+Inputs!$H72)/Hundreds</f>
        <v>0.31513879123170829</v>
      </c>
      <c r="V38" s="50">
        <f>TfNSW_Index*(Inputs!$E72+(Inputs!$F72/Calculator!V$34)+(Inputs!$G72*60/Calculator!V$34)+Inputs!$H72)/Hundreds</f>
        <v>0.30566638235120119</v>
      </c>
      <c r="W38" s="50">
        <f>TfNSW_Index*(Inputs!$E72+(Inputs!$F72/Calculator!W$34)+(Inputs!$G72*60/Calculator!W$34)+Inputs!$H72)/Hundreds</f>
        <v>0.29745696132142846</v>
      </c>
      <c r="X38" s="50">
        <f>TfNSW_Index*(Inputs!$E72+(Inputs!$F72/Calculator!X$34)+(Inputs!$G72*60/Calculator!X$34)+Inputs!$H72)/Hundreds</f>
        <v>0.29027371792037721</v>
      </c>
      <c r="Y38" s="50">
        <f>TfNSW_Index*(Inputs!$E72+(Inputs!$F72/Calculator!Y$34)+(Inputs!$G72*60/Calculator!Y$34)+Inputs!$H72)/Hundreds</f>
        <v>0.2839355619782733</v>
      </c>
      <c r="Z38" s="50">
        <f>TfNSW_Index*(Inputs!$E72+(Inputs!$F72/Calculator!Z$34)+(Inputs!$G72*60/Calculator!Z$34)+Inputs!$H72)/Hundreds</f>
        <v>0.27830164558529197</v>
      </c>
      <c r="AA38" s="50">
        <f>TfNSW_Index*(Inputs!$E72+(Inputs!$F72/Calculator!AA$34)+(Inputs!$G72*60/Calculator!AA$34)+Inputs!$H72)/Hundreds</f>
        <v>0.27326077302315077</v>
      </c>
      <c r="AB38" s="50">
        <f>TfNSW_Index*(Inputs!$E72+(Inputs!$F72/Calculator!AB$34)+(Inputs!$G72*60/Calculator!AB$34)+Inputs!$H72)/Hundreds</f>
        <v>0.26872398771722372</v>
      </c>
      <c r="AC38" s="50">
        <f>TfNSW_Index*(Inputs!$E72+(Inputs!$F72/Calculator!AC$34)+(Inputs!$G72*60/Calculator!AC$34)+Inputs!$H72)/Hundreds</f>
        <v>0.26461927720233736</v>
      </c>
      <c r="AD38" s="50">
        <f>TfNSW_Index*(Inputs!$E72+(Inputs!$F72/Calculator!AD$34)+(Inputs!$G72*60/Calculator!AD$34)+Inputs!$H72)/Hundreds</f>
        <v>0.26088772218880424</v>
      </c>
      <c r="AE38" s="50">
        <f>TfNSW_Index*(Inputs!$E72+(Inputs!$F72/Calculator!AE$34)+(Inputs!$G72*60/Calculator!AE$34)+Inputs!$H72)/Hundreds</f>
        <v>0.25748065021992622</v>
      </c>
      <c r="AF38" s="39"/>
    </row>
    <row r="39" spans="4:32" x14ac:dyDescent="0.25">
      <c r="D39" s="41" t="s">
        <v>55</v>
      </c>
      <c r="E39" s="41" t="s">
        <v>7</v>
      </c>
      <c r="F39" s="42">
        <f t="shared" si="1"/>
        <v>7.6801278541515611E-2</v>
      </c>
      <c r="G39" s="50">
        <f>TfNSW_Index*(Inputs!$E73+(Inputs!$F73/Calculator!E$5)+(Inputs!$G73*60/Calculator!E$5)+Inputs!$H73)/Hundreds</f>
        <v>0.40797396013668319</v>
      </c>
      <c r="H39" s="49"/>
      <c r="I39" s="50">
        <f>TfNSW_Index*(Inputs!$E73+(Inputs!$F73/Calculator!I$34)+(Inputs!$G73*60/Calculator!I$34)+Inputs!$H73)/Hundreds</f>
        <v>1.1489571050090972</v>
      </c>
      <c r="J39" s="50">
        <f>TfNSW_Index*(Inputs!$E73+(Inputs!$F73/Calculator!J$34)+(Inputs!$G73*60/Calculator!J$34)+Inputs!$H73)/Hundreds</f>
        <v>0.69613407203151101</v>
      </c>
      <c r="K39" s="50">
        <f>TfNSW_Index*(Inputs!$E73+(Inputs!$F73/Calculator!K$34)+(Inputs!$G73*60/Calculator!K$34)+Inputs!$H73)/Hundreds</f>
        <v>0.54519306103898213</v>
      </c>
      <c r="L39" s="50">
        <f>TfNSW_Index*(Inputs!$E73+(Inputs!$F73/Calculator!L$34)+(Inputs!$G73*60/Calculator!L$34)+Inputs!$H73)/Hundreds</f>
        <v>0.46972255554271769</v>
      </c>
      <c r="M39" s="50">
        <f>TfNSW_Index*(Inputs!$E73+(Inputs!$F73/Calculator!M$34)+(Inputs!$G73*60/Calculator!M$34)+Inputs!$H73)/Hundreds</f>
        <v>0.42444025224495918</v>
      </c>
      <c r="N39" s="50">
        <f>TfNSW_Index*(Inputs!$E73+(Inputs!$F73/Calculator!N$34)+(Inputs!$G73*60/Calculator!N$34)+Inputs!$H73)/Hundreds</f>
        <v>0.39425205004645336</v>
      </c>
      <c r="O39" s="50">
        <f>TfNSW_Index*(Inputs!$E73+(Inputs!$F73/Calculator!O$34)+(Inputs!$G73*60/Calculator!O$34)+Inputs!$H73)/Hundreds</f>
        <v>0.37268904847609213</v>
      </c>
      <c r="P39" s="50">
        <f>TfNSW_Index*(Inputs!$E73+(Inputs!$F73/Calculator!P$34)+(Inputs!$G73*60/Calculator!P$34)+Inputs!$H73)/Hundreds</f>
        <v>0.3565167972983212</v>
      </c>
      <c r="Q39" s="50">
        <f>TfNSW_Index*(Inputs!$E73+(Inputs!$F73/Calculator!Q$34)+(Inputs!$G73*60/Calculator!Q$34)+Inputs!$H73)/Hundreds</f>
        <v>0.34393837971561048</v>
      </c>
      <c r="R39" s="50">
        <f>TfNSW_Index*(Inputs!$E73+(Inputs!$F73/Calculator!R$34)+(Inputs!$G73*60/Calculator!R$34)+Inputs!$H73)/Hundreds</f>
        <v>0.33387564564944194</v>
      </c>
      <c r="S39" s="50">
        <f>TfNSW_Index*(Inputs!$E73+(Inputs!$F73/Calculator!S$34)+(Inputs!$G73*60/Calculator!S$34)+Inputs!$H73)/Hundreds</f>
        <v>0.325642499595304</v>
      </c>
      <c r="T39" s="50">
        <f>TfNSW_Index*(Inputs!$E73+(Inputs!$F73/Calculator!T$34)+(Inputs!$G73*60/Calculator!T$34)+Inputs!$H73)/Hundreds</f>
        <v>0.31878154455018903</v>
      </c>
      <c r="U39" s="50">
        <f>TfNSW_Index*(Inputs!$E73+(Inputs!$F73/Calculator!U$34)+(Inputs!$G73*60/Calculator!U$34)+Inputs!$H73)/Hundreds</f>
        <v>0.3129761210504764</v>
      </c>
      <c r="V39" s="50">
        <f>TfNSW_Index*(Inputs!$E73+(Inputs!$F73/Calculator!V$34)+(Inputs!$G73*60/Calculator!V$34)+Inputs!$H73)/Hundreds</f>
        <v>0.30800004376500839</v>
      </c>
      <c r="W39" s="50">
        <f>TfNSW_Index*(Inputs!$E73+(Inputs!$F73/Calculator!W$34)+(Inputs!$G73*60/Calculator!W$34)+Inputs!$H73)/Hundreds</f>
        <v>0.30368744345093618</v>
      </c>
      <c r="X39" s="50">
        <f>TfNSW_Index*(Inputs!$E73+(Inputs!$F73/Calculator!X$34)+(Inputs!$G73*60/Calculator!X$34)+Inputs!$H73)/Hundreds</f>
        <v>0.2999139181761229</v>
      </c>
      <c r="Y39" s="50">
        <f>TfNSW_Index*(Inputs!$E73+(Inputs!$F73/Calculator!Y$34)+(Inputs!$G73*60/Calculator!Y$34)+Inputs!$H73)/Hundreds</f>
        <v>0.29658433705128767</v>
      </c>
      <c r="Z39" s="50">
        <f>TfNSW_Index*(Inputs!$E73+(Inputs!$F73/Calculator!Z$34)+(Inputs!$G73*60/Calculator!Z$34)+Inputs!$H73)/Hundreds</f>
        <v>0.29362470938476759</v>
      </c>
      <c r="AA39" s="50">
        <f>TfNSW_Index*(Inputs!$E73+(Inputs!$F73/Calculator!AA$34)+(Inputs!$G73*60/Calculator!AA$34)+Inputs!$H73)/Hundreds</f>
        <v>0.29097662147261788</v>
      </c>
      <c r="AB39" s="50">
        <f>TfNSW_Index*(Inputs!$E73+(Inputs!$F73/Calculator!AB$34)+(Inputs!$G73*60/Calculator!AB$34)+Inputs!$H73)/Hundreds</f>
        <v>0.28859334235168327</v>
      </c>
      <c r="AC39" s="50">
        <f>TfNSW_Index*(Inputs!$E73+(Inputs!$F73/Calculator!AC$34)+(Inputs!$G73*60/Calculator!AC$34)+Inputs!$H73)/Hundreds</f>
        <v>0.28643704219464716</v>
      </c>
      <c r="AD39" s="50">
        <f>TfNSW_Index*(Inputs!$E73+(Inputs!$F73/Calculator!AD$34)+(Inputs!$G73*60/Calculator!AD$34)+Inputs!$H73)/Hundreds</f>
        <v>0.28447676932461424</v>
      </c>
      <c r="AE39" s="50">
        <f>TfNSW_Index*(Inputs!$E73+(Inputs!$F73/Calculator!AE$34)+(Inputs!$G73*60/Calculator!AE$34)+Inputs!$H73)/Hundreds</f>
        <v>0.28268695496501911</v>
      </c>
      <c r="AF39" s="39"/>
    </row>
    <row r="40" spans="4:32" x14ac:dyDescent="0.25">
      <c r="D40" s="41" t="s">
        <v>14</v>
      </c>
      <c r="E40" s="41" t="s">
        <v>8</v>
      </c>
      <c r="F40" s="42">
        <f t="shared" si="1"/>
        <v>6.4371013806472617E-3</v>
      </c>
      <c r="G40" s="50">
        <f>TfNSW_Index*(Inputs!$E74+(Inputs!$F74/Calculator!E$5)+(Inputs!$G74*60/Calculator!E$5)+Inputs!$H74)/Hundreds</f>
        <v>0.71008401851101199</v>
      </c>
      <c r="H40" s="49"/>
      <c r="I40" s="50">
        <f>TfNSW_Index*(Inputs!$E74+(Inputs!$F74/Calculator!I$34)+(Inputs!$G74*60/Calculator!I$34)+Inputs!$H74)/Hundreds</f>
        <v>2.2079272178510512</v>
      </c>
      <c r="J40" s="50">
        <f>TfNSW_Index*(Inputs!$E74+(Inputs!$F74/Calculator!J$34)+(Inputs!$G74*60/Calculator!J$34)+Inputs!$H74)/Hundreds</f>
        <v>1.2925785960321383</v>
      </c>
      <c r="K40" s="50">
        <f>TfNSW_Index*(Inputs!$E74+(Inputs!$F74/Calculator!K$34)+(Inputs!$G74*60/Calculator!K$34)+Inputs!$H74)/Hundreds</f>
        <v>0.98746238875916736</v>
      </c>
      <c r="L40" s="50">
        <f>TfNSW_Index*(Inputs!$E74+(Inputs!$F74/Calculator!L$34)+(Inputs!$G74*60/Calculator!L$34)+Inputs!$H74)/Hundreds</f>
        <v>0.83490428512268178</v>
      </c>
      <c r="M40" s="50">
        <f>TfNSW_Index*(Inputs!$E74+(Inputs!$F74/Calculator!M$34)+(Inputs!$G74*60/Calculator!M$34)+Inputs!$H74)/Hundreds</f>
        <v>0.74336942294079067</v>
      </c>
      <c r="N40" s="50">
        <f>TfNSW_Index*(Inputs!$E74+(Inputs!$F74/Calculator!N$34)+(Inputs!$G74*60/Calculator!N$34)+Inputs!$H74)/Hundreds</f>
        <v>0.6823461814861963</v>
      </c>
      <c r="O40" s="50">
        <f>TfNSW_Index*(Inputs!$E74+(Inputs!$F74/Calculator!O$34)+(Inputs!$G74*60/Calculator!O$34)+Inputs!$H74)/Hundreds</f>
        <v>0.63875815187577201</v>
      </c>
      <c r="P40" s="50">
        <f>TfNSW_Index*(Inputs!$E74+(Inputs!$F74/Calculator!P$34)+(Inputs!$G74*60/Calculator!P$34)+Inputs!$H74)/Hundreds</f>
        <v>0.60606712966795351</v>
      </c>
      <c r="Q40" s="50">
        <f>TfNSW_Index*(Inputs!$E74+(Inputs!$F74/Calculator!Q$34)+(Inputs!$G74*60/Calculator!Q$34)+Inputs!$H74)/Hundreds</f>
        <v>0.58064077906187261</v>
      </c>
      <c r="R40" s="50">
        <f>TfNSW_Index*(Inputs!$E74+(Inputs!$F74/Calculator!R$34)+(Inputs!$G74*60/Calculator!R$34)+Inputs!$H74)/Hundreds</f>
        <v>0.56029969857700801</v>
      </c>
      <c r="S40" s="50">
        <f>TfNSW_Index*(Inputs!$E74+(Inputs!$F74/Calculator!S$34)+(Inputs!$G74*60/Calculator!S$34)+Inputs!$H74)/Hundreds</f>
        <v>0.54365699636211862</v>
      </c>
      <c r="T40" s="50">
        <f>TfNSW_Index*(Inputs!$E74+(Inputs!$F74/Calculator!T$34)+(Inputs!$G74*60/Calculator!T$34)+Inputs!$H74)/Hundreds</f>
        <v>0.52978807784971094</v>
      </c>
      <c r="U40" s="50">
        <f>TfNSW_Index*(Inputs!$E74+(Inputs!$F74/Calculator!U$34)+(Inputs!$G74*60/Calculator!U$34)+Inputs!$H74)/Hundreds</f>
        <v>0.51805283910844269</v>
      </c>
      <c r="V40" s="50">
        <f>TfNSW_Index*(Inputs!$E74+(Inputs!$F74/Calculator!V$34)+(Inputs!$G74*60/Calculator!V$34)+Inputs!$H74)/Hundreds</f>
        <v>0.50799406304449857</v>
      </c>
      <c r="W40" s="50">
        <f>TfNSW_Index*(Inputs!$E74+(Inputs!$F74/Calculator!W$34)+(Inputs!$G74*60/Calculator!W$34)+Inputs!$H74)/Hundreds</f>
        <v>0.49927645712241381</v>
      </c>
      <c r="X40" s="50">
        <f>TfNSW_Index*(Inputs!$E74+(Inputs!$F74/Calculator!X$34)+(Inputs!$G74*60/Calculator!X$34)+Inputs!$H74)/Hundreds</f>
        <v>0.49164855194058954</v>
      </c>
      <c r="Y40" s="50">
        <f>TfNSW_Index*(Inputs!$E74+(Inputs!$F74/Calculator!Y$34)+(Inputs!$G74*60/Calculator!Y$34)+Inputs!$H74)/Hundreds</f>
        <v>0.48491804736839161</v>
      </c>
      <c r="Z40" s="50">
        <f>TfNSW_Index*(Inputs!$E74+(Inputs!$F74/Calculator!Z$34)+(Inputs!$G74*60/Calculator!Z$34)+Inputs!$H74)/Hundreds</f>
        <v>0.47893537663754904</v>
      </c>
      <c r="AA40" s="50">
        <f>TfNSW_Index*(Inputs!$E74+(Inputs!$F74/Calculator!AA$34)+(Inputs!$G74*60/Calculator!AA$34)+Inputs!$H74)/Hundreds</f>
        <v>0.47358246072047938</v>
      </c>
      <c r="AB40" s="50">
        <f>TfNSW_Index*(Inputs!$E74+(Inputs!$F74/Calculator!AB$34)+(Inputs!$G74*60/Calculator!AB$34)+Inputs!$H74)/Hundreds</f>
        <v>0.46876483639511662</v>
      </c>
      <c r="AC40" s="50">
        <f>TfNSW_Index*(Inputs!$E74+(Inputs!$F74/Calculator!AC$34)+(Inputs!$G74*60/Calculator!AC$34)+Inputs!$H74)/Hundreds</f>
        <v>0.46440603343407427</v>
      </c>
      <c r="AD40" s="50">
        <f>TfNSW_Index*(Inputs!$E74+(Inputs!$F74/Calculator!AD$34)+(Inputs!$G74*60/Calculator!AD$34)+Inputs!$H74)/Hundreds</f>
        <v>0.46044348528767204</v>
      </c>
      <c r="AE40" s="50">
        <f>TfNSW_Index*(Inputs!$E74+(Inputs!$F74/Calculator!AE$34)+(Inputs!$G74*60/Calculator!AE$34)+Inputs!$H74)/Hundreds</f>
        <v>0.45682550654530474</v>
      </c>
      <c r="AF40" s="39"/>
    </row>
    <row r="41" spans="4:32" x14ac:dyDescent="0.25">
      <c r="D41" s="41" t="s">
        <v>15</v>
      </c>
      <c r="E41" s="41" t="s">
        <v>8</v>
      </c>
      <c r="F41" s="42">
        <f t="shared" si="1"/>
        <v>1.479793420838451E-2</v>
      </c>
      <c r="G41" s="50">
        <f>TfNSW_Index*(Inputs!$E75+(Inputs!$F75/Calculator!E$5)+(Inputs!$G75*60/Calculator!E$5)+Inputs!$H75)/Hundreds</f>
        <v>0.73535769402308748</v>
      </c>
      <c r="H41" s="49"/>
      <c r="I41" s="50">
        <f>TfNSW_Index*(Inputs!$E75+(Inputs!$F75/Calculator!I$34)+(Inputs!$G75*60/Calculator!I$34)+Inputs!$H75)/Hundreds</f>
        <v>2.1818036206025213</v>
      </c>
      <c r="J41" s="50">
        <f>TfNSW_Index*(Inputs!$E75+(Inputs!$F75/Calculator!J$34)+(Inputs!$G75*60/Calculator!J$34)+Inputs!$H75)/Hundreds</f>
        <v>1.2978644432484225</v>
      </c>
      <c r="K41" s="50">
        <f>TfNSW_Index*(Inputs!$E75+(Inputs!$F75/Calculator!K$34)+(Inputs!$G75*60/Calculator!K$34)+Inputs!$H75)/Hundreds</f>
        <v>1.0032180507970565</v>
      </c>
      <c r="L41" s="50">
        <f>TfNSW_Index*(Inputs!$E75+(Inputs!$F75/Calculator!L$34)+(Inputs!$G75*60/Calculator!L$34)+Inputs!$H75)/Hundreds</f>
        <v>0.85589485457137326</v>
      </c>
      <c r="M41" s="50">
        <f>TfNSW_Index*(Inputs!$E75+(Inputs!$F75/Calculator!M$34)+(Inputs!$G75*60/Calculator!M$34)+Inputs!$H75)/Hundreds</f>
        <v>0.76750093683596365</v>
      </c>
      <c r="N41" s="50">
        <f>TfNSW_Index*(Inputs!$E75+(Inputs!$F75/Calculator!N$34)+(Inputs!$G75*60/Calculator!N$34)+Inputs!$H75)/Hundreds</f>
        <v>0.70857165834569036</v>
      </c>
      <c r="O41" s="50">
        <f>TfNSW_Index*(Inputs!$E75+(Inputs!$F75/Calculator!O$34)+(Inputs!$G75*60/Calculator!O$34)+Inputs!$H75)/Hundreds</f>
        <v>0.66647931656692394</v>
      </c>
      <c r="P41" s="50">
        <f>TfNSW_Index*(Inputs!$E75+(Inputs!$F75/Calculator!P$34)+(Inputs!$G75*60/Calculator!P$34)+Inputs!$H75)/Hundreds</f>
        <v>0.63491006023284891</v>
      </c>
      <c r="Q41" s="50">
        <f>TfNSW_Index*(Inputs!$E75+(Inputs!$F75/Calculator!Q$34)+(Inputs!$G75*60/Calculator!Q$34)+Inputs!$H75)/Hundreds</f>
        <v>0.61035619419523501</v>
      </c>
      <c r="R41" s="50">
        <f>TfNSW_Index*(Inputs!$E75+(Inputs!$F75/Calculator!R$34)+(Inputs!$G75*60/Calculator!R$34)+Inputs!$H75)/Hundreds</f>
        <v>0.59071310136514388</v>
      </c>
      <c r="S41" s="50">
        <f>TfNSW_Index*(Inputs!$E75+(Inputs!$F75/Calculator!S$34)+(Inputs!$G75*60/Calculator!S$34)+Inputs!$H75)/Hundreds</f>
        <v>0.57464147995870585</v>
      </c>
      <c r="T41" s="50">
        <f>TfNSW_Index*(Inputs!$E75+(Inputs!$F75/Calculator!T$34)+(Inputs!$G75*60/Calculator!T$34)+Inputs!$H75)/Hundreds</f>
        <v>0.56124846212000745</v>
      </c>
      <c r="U41" s="50">
        <f>TfNSW_Index*(Inputs!$E75+(Inputs!$F75/Calculator!U$34)+(Inputs!$G75*60/Calculator!U$34)+Inputs!$H75)/Hundreds</f>
        <v>0.5499159085641856</v>
      </c>
      <c r="V41" s="50">
        <f>TfNSW_Index*(Inputs!$E75+(Inputs!$F75/Calculator!V$34)+(Inputs!$G75*60/Calculator!V$34)+Inputs!$H75)/Hundreds</f>
        <v>0.54020229123062413</v>
      </c>
      <c r="W41" s="50">
        <f>TfNSW_Index*(Inputs!$E75+(Inputs!$F75/Calculator!W$34)+(Inputs!$G75*60/Calculator!W$34)+Inputs!$H75)/Hundreds</f>
        <v>0.53178382287487092</v>
      </c>
      <c r="X41" s="50">
        <f>TfNSW_Index*(Inputs!$E75+(Inputs!$F75/Calculator!X$34)+(Inputs!$G75*60/Calculator!X$34)+Inputs!$H75)/Hundreds</f>
        <v>0.52441766306358661</v>
      </c>
      <c r="Y41" s="50">
        <f>TfNSW_Index*(Inputs!$E75+(Inputs!$F75/Calculator!Y$34)+(Inputs!$G75*60/Calculator!Y$34)+Inputs!$H75)/Hundreds</f>
        <v>0.5179181102889242</v>
      </c>
      <c r="Z41" s="50">
        <f>TfNSW_Index*(Inputs!$E75+(Inputs!$F75/Calculator!Z$34)+(Inputs!$G75*60/Calculator!Z$34)+Inputs!$H75)/Hundreds</f>
        <v>0.51214073004477967</v>
      </c>
      <c r="AA41" s="50">
        <f>TfNSW_Index*(Inputs!$E75+(Inputs!$F75/Calculator!AA$34)+(Inputs!$G75*60/Calculator!AA$34)+Inputs!$H75)/Hundreds</f>
        <v>0.50697149508949257</v>
      </c>
      <c r="AB41" s="50">
        <f>TfNSW_Index*(Inputs!$E75+(Inputs!$F75/Calculator!AB$34)+(Inputs!$G75*60/Calculator!AB$34)+Inputs!$H75)/Hundreds</f>
        <v>0.50231918362973416</v>
      </c>
      <c r="AC41" s="50">
        <f>TfNSW_Index*(Inputs!$E75+(Inputs!$F75/Calculator!AC$34)+(Inputs!$G75*60/Calculator!AC$34)+Inputs!$H75)/Hundreds</f>
        <v>0.49810994945185749</v>
      </c>
      <c r="AD41" s="50">
        <f>TfNSW_Index*(Inputs!$E75+(Inputs!$F75/Calculator!AD$34)+(Inputs!$G75*60/Calculator!AD$34)+Inputs!$H75)/Hundreds</f>
        <v>0.49428337292651503</v>
      </c>
      <c r="AE41" s="50">
        <f>TfNSW_Index*(Inputs!$E75+(Inputs!$F75/Calculator!AE$34)+(Inputs!$G75*60/Calculator!AE$34)+Inputs!$H75)/Hundreds</f>
        <v>0.49078954218598503</v>
      </c>
      <c r="AF41" s="39"/>
    </row>
    <row r="42" spans="4:32" x14ac:dyDescent="0.25">
      <c r="D42" s="41" t="s">
        <v>16</v>
      </c>
      <c r="E42" s="41" t="s">
        <v>8</v>
      </c>
      <c r="F42" s="42">
        <f t="shared" si="1"/>
        <v>6.4903739437974464E-2</v>
      </c>
      <c r="G42" s="50">
        <f>TfNSW_Index*(Inputs!$E76+(Inputs!$F76/Calculator!E$5)+(Inputs!$G76*60/Calculator!E$5)+Inputs!$H76)/Hundreds</f>
        <v>0.97902616267320508</v>
      </c>
      <c r="H42" s="49"/>
      <c r="I42" s="50">
        <f>TfNSW_Index*(Inputs!$E76+(Inputs!$F76/Calculator!I$34)+(Inputs!$G76*60/Calculator!I$34)+Inputs!$H76)/Hundreds</f>
        <v>2.4773616851911084</v>
      </c>
      <c r="J42" s="50">
        <f>TfNSW_Index*(Inputs!$E76+(Inputs!$F76/Calculator!J$34)+(Inputs!$G76*60/Calculator!J$34)+Inputs!$H76)/Hundreds</f>
        <v>1.561712199207945</v>
      </c>
      <c r="K42" s="50">
        <f>TfNSW_Index*(Inputs!$E76+(Inputs!$F76/Calculator!K$34)+(Inputs!$G76*60/Calculator!K$34)+Inputs!$H76)/Hundreds</f>
        <v>1.256495703880224</v>
      </c>
      <c r="L42" s="50">
        <f>TfNSW_Index*(Inputs!$E76+(Inputs!$F76/Calculator!L$34)+(Inputs!$G76*60/Calculator!L$34)+Inputs!$H76)/Hundreds</f>
        <v>1.1038874562163639</v>
      </c>
      <c r="M42" s="50">
        <f>TfNSW_Index*(Inputs!$E76+(Inputs!$F76/Calculator!M$34)+(Inputs!$G76*60/Calculator!M$34)+Inputs!$H76)/Hundreds</f>
        <v>1.0123225076180475</v>
      </c>
      <c r="N42" s="50">
        <f>TfNSW_Index*(Inputs!$E76+(Inputs!$F76/Calculator!N$34)+(Inputs!$G76*60/Calculator!N$34)+Inputs!$H76)/Hundreds</f>
        <v>0.95127920855250314</v>
      </c>
      <c r="O42" s="50">
        <f>TfNSW_Index*(Inputs!$E76+(Inputs!$F76/Calculator!O$34)+(Inputs!$G76*60/Calculator!O$34)+Inputs!$H76)/Hundreds</f>
        <v>0.90767685207711435</v>
      </c>
      <c r="P42" s="50">
        <f>TfNSW_Index*(Inputs!$E76+(Inputs!$F76/Calculator!P$34)+(Inputs!$G76*60/Calculator!P$34)+Inputs!$H76)/Hundreds</f>
        <v>0.87497508472057306</v>
      </c>
      <c r="Q42" s="50">
        <f>TfNSW_Index*(Inputs!$E76+(Inputs!$F76/Calculator!Q$34)+(Inputs!$G76*60/Calculator!Q$34)+Inputs!$H76)/Hundreds</f>
        <v>0.84954037677659633</v>
      </c>
      <c r="R42" s="50">
        <f>TfNSW_Index*(Inputs!$E76+(Inputs!$F76/Calculator!R$34)+(Inputs!$G76*60/Calculator!R$34)+Inputs!$H76)/Hundreds</f>
        <v>0.8291926104214149</v>
      </c>
      <c r="S42" s="50">
        <f>TfNSW_Index*(Inputs!$E76+(Inputs!$F76/Calculator!S$34)+(Inputs!$G76*60/Calculator!S$34)+Inputs!$H76)/Hundreds</f>
        <v>0.81254443794899378</v>
      </c>
      <c r="T42" s="50">
        <f>TfNSW_Index*(Inputs!$E76+(Inputs!$F76/Calculator!T$34)+(Inputs!$G76*60/Calculator!T$34)+Inputs!$H76)/Hundreds</f>
        <v>0.79867096088864276</v>
      </c>
      <c r="U42" s="50">
        <f>TfNSW_Index*(Inputs!$E76+(Inputs!$F76/Calculator!U$34)+(Inputs!$G76*60/Calculator!U$34)+Inputs!$H76)/Hundreds</f>
        <v>0.78693186491449962</v>
      </c>
      <c r="V42" s="50">
        <f>TfNSW_Index*(Inputs!$E76+(Inputs!$F76/Calculator!V$34)+(Inputs!$G76*60/Calculator!V$34)+Inputs!$H76)/Hundreds</f>
        <v>0.77686978265094842</v>
      </c>
      <c r="W42" s="50">
        <f>TfNSW_Index*(Inputs!$E76+(Inputs!$F76/Calculator!W$34)+(Inputs!$G76*60/Calculator!W$34)+Inputs!$H76)/Hundreds</f>
        <v>0.76814931135587061</v>
      </c>
      <c r="X42" s="50">
        <f>TfNSW_Index*(Inputs!$E76+(Inputs!$F76/Calculator!X$34)+(Inputs!$G76*60/Calculator!X$34)+Inputs!$H76)/Hundreds</f>
        <v>0.76051889897267755</v>
      </c>
      <c r="Y42" s="50">
        <f>TfNSW_Index*(Inputs!$E76+(Inputs!$F76/Calculator!Y$34)+(Inputs!$G76*60/Calculator!Y$34)+Inputs!$H76)/Hundreds</f>
        <v>0.75378618216397797</v>
      </c>
      <c r="Z42" s="50">
        <f>TfNSW_Index*(Inputs!$E76+(Inputs!$F76/Calculator!Z$34)+(Inputs!$G76*60/Calculator!Z$34)+Inputs!$H76)/Hundreds</f>
        <v>0.74780154500068918</v>
      </c>
      <c r="AA42" s="50">
        <f>TfNSW_Index*(Inputs!$E76+(Inputs!$F76/Calculator!AA$34)+(Inputs!$G76*60/Calculator!AA$34)+Inputs!$H76)/Hundreds</f>
        <v>0.74244686964406259</v>
      </c>
      <c r="AB42" s="50">
        <f>TfNSW_Index*(Inputs!$E76+(Inputs!$F76/Calculator!AB$34)+(Inputs!$G76*60/Calculator!AB$34)+Inputs!$H76)/Hundreds</f>
        <v>0.73762766182309858</v>
      </c>
      <c r="AC42" s="50">
        <f>TfNSW_Index*(Inputs!$E76+(Inputs!$F76/Calculator!AC$34)+(Inputs!$G76*60/Calculator!AC$34)+Inputs!$H76)/Hundreds</f>
        <v>0.73326742617555962</v>
      </c>
      <c r="AD42" s="50">
        <f>TfNSW_Index*(Inputs!$E76+(Inputs!$F76/Calculator!AD$34)+(Inputs!$G76*60/Calculator!AD$34)+Inputs!$H76)/Hundreds</f>
        <v>0.72930357558688808</v>
      </c>
      <c r="AE42" s="50">
        <f>TfNSW_Index*(Inputs!$E76+(Inputs!$F76/Calculator!AE$34)+(Inputs!$G76*60/Calculator!AE$34)+Inputs!$H76)/Hundreds</f>
        <v>0.72568440765810083</v>
      </c>
      <c r="AF42" s="39"/>
    </row>
    <row r="43" spans="4:32" x14ac:dyDescent="0.25">
      <c r="D43" s="41" t="s">
        <v>20</v>
      </c>
      <c r="E43" s="41" t="s">
        <v>8</v>
      </c>
      <c r="F43" s="42">
        <f t="shared" si="1"/>
        <v>7.3175784660461391E-3</v>
      </c>
      <c r="G43" s="50">
        <f>TfNSW_Index*(Inputs!$E77+(Inputs!$F77/Calculator!E$5)+(Inputs!$G77*60/Calculator!E$5)+Inputs!$H77)/Hundreds</f>
        <v>1.4290352205313002</v>
      </c>
      <c r="H43" s="49"/>
      <c r="I43" s="50">
        <f>TfNSW_Index*(Inputs!$E77+(Inputs!$F77/Calculator!I$34)+(Inputs!$G77*60/Calculator!I$34)+Inputs!$H77)/Hundreds</f>
        <v>3.6037905492804487</v>
      </c>
      <c r="J43" s="50">
        <f>TfNSW_Index*(Inputs!$E77+(Inputs!$F77/Calculator!J$34)+(Inputs!$G77*60/Calculator!J$34)+Inputs!$H77)/Hundreds</f>
        <v>2.2747734039337466</v>
      </c>
      <c r="K43" s="50">
        <f>TfNSW_Index*(Inputs!$E77+(Inputs!$F77/Calculator!K$34)+(Inputs!$G77*60/Calculator!K$34)+Inputs!$H77)/Hundreds</f>
        <v>1.8317676888181795</v>
      </c>
      <c r="L43" s="50">
        <f>TfNSW_Index*(Inputs!$E77+(Inputs!$F77/Calculator!L$34)+(Inputs!$G77*60/Calculator!L$34)+Inputs!$H77)/Hundreds</f>
        <v>1.6102648312603958</v>
      </c>
      <c r="M43" s="50">
        <f>TfNSW_Index*(Inputs!$E77+(Inputs!$F77/Calculator!M$34)+(Inputs!$G77*60/Calculator!M$34)+Inputs!$H77)/Hundreds</f>
        <v>1.4773631167257253</v>
      </c>
      <c r="N43" s="50">
        <f>TfNSW_Index*(Inputs!$E77+(Inputs!$F77/Calculator!N$34)+(Inputs!$G77*60/Calculator!N$34)+Inputs!$H77)/Hundreds</f>
        <v>1.388761973702612</v>
      </c>
      <c r="O43" s="50">
        <f>TfNSW_Index*(Inputs!$E77+(Inputs!$F77/Calculator!O$34)+(Inputs!$G77*60/Calculator!O$34)+Inputs!$H77)/Hundreds</f>
        <v>1.3254754429718167</v>
      </c>
      <c r="P43" s="50">
        <f>TfNSW_Index*(Inputs!$E77+(Inputs!$F77/Calculator!P$34)+(Inputs!$G77*60/Calculator!P$34)+Inputs!$H77)/Hundreds</f>
        <v>1.2780105449237198</v>
      </c>
      <c r="Q43" s="50">
        <f>TfNSW_Index*(Inputs!$E77+(Inputs!$F77/Calculator!Q$34)+(Inputs!$G77*60/Calculator!Q$34)+Inputs!$H77)/Hundreds</f>
        <v>1.2410934019974227</v>
      </c>
      <c r="R43" s="50">
        <f>TfNSW_Index*(Inputs!$E77+(Inputs!$F77/Calculator!R$34)+(Inputs!$G77*60/Calculator!R$34)+Inputs!$H77)/Hundreds</f>
        <v>1.211559687656385</v>
      </c>
      <c r="S43" s="50">
        <f>TfNSW_Index*(Inputs!$E77+(Inputs!$F77/Calculator!S$34)+(Inputs!$G77*60/Calculator!S$34)+Inputs!$H77)/Hundreds</f>
        <v>1.1873957395591719</v>
      </c>
      <c r="T43" s="50">
        <f>TfNSW_Index*(Inputs!$E77+(Inputs!$F77/Calculator!T$34)+(Inputs!$G77*60/Calculator!T$34)+Inputs!$H77)/Hundreds</f>
        <v>1.167259116144828</v>
      </c>
      <c r="U43" s="50">
        <f>TfNSW_Index*(Inputs!$E77+(Inputs!$F77/Calculator!U$34)+(Inputs!$G77*60/Calculator!U$34)+Inputs!$H77)/Hundreds</f>
        <v>1.1502204347942295</v>
      </c>
      <c r="V43" s="50">
        <f>TfNSW_Index*(Inputs!$E77+(Inputs!$F77/Calculator!V$34)+(Inputs!$G77*60/Calculator!V$34)+Inputs!$H77)/Hundreds</f>
        <v>1.1356158507794305</v>
      </c>
      <c r="W43" s="50">
        <f>TfNSW_Index*(Inputs!$E77+(Inputs!$F77/Calculator!W$34)+(Inputs!$G77*60/Calculator!W$34)+Inputs!$H77)/Hundreds</f>
        <v>1.1229585446332713</v>
      </c>
      <c r="X43" s="50">
        <f>TfNSW_Index*(Inputs!$E77+(Inputs!$F77/Calculator!X$34)+(Inputs!$G77*60/Calculator!X$34)+Inputs!$H77)/Hundreds</f>
        <v>1.1118834017553823</v>
      </c>
      <c r="Y43" s="50">
        <f>TfNSW_Index*(Inputs!$E77+(Inputs!$F77/Calculator!Y$34)+(Inputs!$G77*60/Calculator!Y$34)+Inputs!$H77)/Hundreds</f>
        <v>1.1021112168631269</v>
      </c>
      <c r="Z43" s="50">
        <f>TfNSW_Index*(Inputs!$E77+(Inputs!$F77/Calculator!Z$34)+(Inputs!$G77*60/Calculator!Z$34)+Inputs!$H77)/Hundreds</f>
        <v>1.0934248302922334</v>
      </c>
      <c r="AA43" s="50">
        <f>TfNSW_Index*(Inputs!$E77+(Inputs!$F77/Calculator!AA$34)+(Inputs!$G77*60/Calculator!AA$34)+Inputs!$H77)/Hundreds</f>
        <v>1.0856528002024868</v>
      </c>
      <c r="AB43" s="50">
        <f>TfNSW_Index*(Inputs!$E77+(Inputs!$F77/Calculator!AB$34)+(Inputs!$G77*60/Calculator!AB$34)+Inputs!$H77)/Hundreds</f>
        <v>1.0786579731217145</v>
      </c>
      <c r="AC43" s="50">
        <f>TfNSW_Index*(Inputs!$E77+(Inputs!$F77/Calculator!AC$34)+(Inputs!$G77*60/Calculator!AC$34)+Inputs!$H77)/Hundreds</f>
        <v>1.072329320048635</v>
      </c>
      <c r="AD43" s="50">
        <f>TfNSW_Index*(Inputs!$E77+(Inputs!$F77/Calculator!AD$34)+(Inputs!$G77*60/Calculator!AD$34)+Inputs!$H77)/Hundreds</f>
        <v>1.0665759990731083</v>
      </c>
      <c r="AE43" s="50">
        <f>TfNSW_Index*(Inputs!$E77+(Inputs!$F77/Calculator!AE$34)+(Inputs!$G77*60/Calculator!AE$34)+Inputs!$H77)/Hundreds</f>
        <v>1.0613229668780619</v>
      </c>
      <c r="AF43" s="39"/>
    </row>
    <row r="44" spans="4:32" x14ac:dyDescent="0.25">
      <c r="D44" s="41" t="s">
        <v>21</v>
      </c>
      <c r="E44" s="41" t="s">
        <v>8</v>
      </c>
      <c r="F44" s="42">
        <f t="shared" si="1"/>
        <v>2.2270890983618692E-3</v>
      </c>
      <c r="G44" s="50">
        <f>TfNSW_Index*(Inputs!$E78+(Inputs!$F78/Calculator!E$5)+(Inputs!$G78*60/Calculator!E$5)+Inputs!$H78)/Hundreds</f>
        <v>1.5624778548655309</v>
      </c>
      <c r="H44" s="49"/>
      <c r="I44" s="50">
        <f>TfNSW_Index*(Inputs!$E78+(Inputs!$F78/Calculator!I$34)+(Inputs!$G78*60/Calculator!I$34)+Inputs!$H78)/Hundreds</f>
        <v>4.0028734747938772</v>
      </c>
      <c r="J44" s="50">
        <f>TfNSW_Index*(Inputs!$E78+(Inputs!$F78/Calculator!J$34)+(Inputs!$G78*60/Calculator!J$34)+Inputs!$H78)/Hundreds</f>
        <v>2.5115205959487765</v>
      </c>
      <c r="K44" s="50">
        <f>TfNSW_Index*(Inputs!$E78+(Inputs!$F78/Calculator!K$34)+(Inputs!$G78*60/Calculator!K$34)+Inputs!$H78)/Hundreds</f>
        <v>2.0144029696670769</v>
      </c>
      <c r="L44" s="50">
        <f>TfNSW_Index*(Inputs!$E78+(Inputs!$F78/Calculator!L$34)+(Inputs!$G78*60/Calculator!L$34)+Inputs!$H78)/Hundreds</f>
        <v>1.7658441565262262</v>
      </c>
      <c r="M44" s="50">
        <f>TfNSW_Index*(Inputs!$E78+(Inputs!$F78/Calculator!M$34)+(Inputs!$G78*60/Calculator!M$34)+Inputs!$H78)/Hundreds</f>
        <v>1.6167088686417159</v>
      </c>
      <c r="N44" s="50">
        <f>TfNSW_Index*(Inputs!$E78+(Inputs!$F78/Calculator!N$34)+(Inputs!$G78*60/Calculator!N$34)+Inputs!$H78)/Hundreds</f>
        <v>1.5172853433853759</v>
      </c>
      <c r="O44" s="50">
        <f>TfNSW_Index*(Inputs!$E78+(Inputs!$F78/Calculator!O$34)+(Inputs!$G78*60/Calculator!O$34)+Inputs!$H78)/Hundreds</f>
        <v>1.4462685396308474</v>
      </c>
      <c r="P44" s="50">
        <f>TfNSW_Index*(Inputs!$E78+(Inputs!$F78/Calculator!P$34)+(Inputs!$G78*60/Calculator!P$34)+Inputs!$H78)/Hundreds</f>
        <v>1.3930059368149508</v>
      </c>
      <c r="Q44" s="50">
        <f>TfNSW_Index*(Inputs!$E78+(Inputs!$F78/Calculator!Q$34)+(Inputs!$G78*60/Calculator!Q$34)+Inputs!$H78)/Hundreds</f>
        <v>1.3515794679581428</v>
      </c>
      <c r="R44" s="50">
        <f>TfNSW_Index*(Inputs!$E78+(Inputs!$F78/Calculator!R$34)+(Inputs!$G78*60/Calculator!R$34)+Inputs!$H78)/Hundreds</f>
        <v>1.3184382928726959</v>
      </c>
      <c r="S44" s="50">
        <f>TfNSW_Index*(Inputs!$E78+(Inputs!$F78/Calculator!S$34)+(Inputs!$G78*60/Calculator!S$34)+Inputs!$H78)/Hundreds</f>
        <v>1.2913227859846035</v>
      </c>
      <c r="T44" s="50">
        <f>TfNSW_Index*(Inputs!$E78+(Inputs!$F78/Calculator!T$34)+(Inputs!$G78*60/Calculator!T$34)+Inputs!$H78)/Hundreds</f>
        <v>1.2687265302445259</v>
      </c>
      <c r="U44" s="50">
        <f>TfNSW_Index*(Inputs!$E78+(Inputs!$F78/Calculator!U$34)+(Inputs!$G78*60/Calculator!U$34)+Inputs!$H78)/Hundreds</f>
        <v>1.2496066215413837</v>
      </c>
      <c r="V44" s="50">
        <f>TfNSW_Index*(Inputs!$E78+(Inputs!$F78/Calculator!V$34)+(Inputs!$G78*60/Calculator!V$34)+Inputs!$H78)/Hundreds</f>
        <v>1.2332181283672614</v>
      </c>
      <c r="W44" s="50">
        <f>TfNSW_Index*(Inputs!$E78+(Inputs!$F78/Calculator!W$34)+(Inputs!$G78*60/Calculator!W$34)+Inputs!$H78)/Hundreds</f>
        <v>1.2190147676163559</v>
      </c>
      <c r="X44" s="50">
        <f>TfNSW_Index*(Inputs!$E78+(Inputs!$F78/Calculator!X$34)+(Inputs!$G78*60/Calculator!X$34)+Inputs!$H78)/Hundreds</f>
        <v>1.2065868269593134</v>
      </c>
      <c r="Y44" s="50">
        <f>TfNSW_Index*(Inputs!$E78+(Inputs!$F78/Calculator!Y$34)+(Inputs!$G78*60/Calculator!Y$34)+Inputs!$H78)/Hundreds</f>
        <v>1.1956209969678051</v>
      </c>
      <c r="Z44" s="50">
        <f>TfNSW_Index*(Inputs!$E78+(Inputs!$F78/Calculator!Z$34)+(Inputs!$G78*60/Calculator!Z$34)+Inputs!$H78)/Hundreds</f>
        <v>1.185873592530909</v>
      </c>
      <c r="AA44" s="50">
        <f>TfNSW_Index*(Inputs!$E78+(Inputs!$F78/Calculator!AA$34)+(Inputs!$G78*60/Calculator!AA$34)+Inputs!$H78)/Hundreds</f>
        <v>1.1771522306663178</v>
      </c>
      <c r="AB44" s="50">
        <f>TfNSW_Index*(Inputs!$E78+(Inputs!$F78/Calculator!AB$34)+(Inputs!$G78*60/Calculator!AB$34)+Inputs!$H78)/Hundreds</f>
        <v>1.1693030049881858</v>
      </c>
      <c r="AC44" s="50">
        <f>TfNSW_Index*(Inputs!$E78+(Inputs!$F78/Calculator!AC$34)+(Inputs!$G78*60/Calculator!AC$34)+Inputs!$H78)/Hundreds</f>
        <v>1.162201324612733</v>
      </c>
      <c r="AD44" s="50">
        <f>TfNSW_Index*(Inputs!$E78+(Inputs!$F78/Calculator!AD$34)+(Inputs!$G78*60/Calculator!AD$34)+Inputs!$H78)/Hundreds</f>
        <v>1.1557452515441395</v>
      </c>
      <c r="AE44" s="50">
        <f>TfNSW_Index*(Inputs!$E78+(Inputs!$F78/Calculator!AE$34)+(Inputs!$G78*60/Calculator!AE$34)+Inputs!$H78)/Hundreds</f>
        <v>1.1498505761336844</v>
      </c>
      <c r="AF44" s="39"/>
    </row>
    <row r="45" spans="4:32" x14ac:dyDescent="0.25">
      <c r="D45" s="41" t="s">
        <v>22</v>
      </c>
      <c r="E45" s="41" t="s">
        <v>8</v>
      </c>
      <c r="F45" s="42">
        <f t="shared" si="1"/>
        <v>1.4635156932092278E-2</v>
      </c>
      <c r="G45" s="50">
        <f>TfNSW_Index*(Inputs!$E79+(Inputs!$F79/Calculator!E$5)+(Inputs!$G79*60/Calculator!E$5)+Inputs!$H79)/Hundreds</f>
        <v>1.6898122049239277</v>
      </c>
      <c r="H45" s="49"/>
      <c r="I45" s="50">
        <f>TfNSW_Index*(Inputs!$E79+(Inputs!$F79/Calculator!I$34)+(Inputs!$G79*60/Calculator!I$34)+Inputs!$H79)/Hundreds</f>
        <v>4.3221271514923956</v>
      </c>
      <c r="J45" s="50">
        <f>TfNSW_Index*(Inputs!$E79+(Inputs!$F79/Calculator!J$34)+(Inputs!$G79*60/Calculator!J$34)+Inputs!$H79)/Hundreds</f>
        <v>2.7134902397005538</v>
      </c>
      <c r="K45" s="50">
        <f>TfNSW_Index*(Inputs!$E79+(Inputs!$F79/Calculator!K$34)+(Inputs!$G79*60/Calculator!K$34)+Inputs!$H79)/Hundreds</f>
        <v>2.1772779357699408</v>
      </c>
      <c r="L45" s="50">
        <f>TfNSW_Index*(Inputs!$E79+(Inputs!$F79/Calculator!L$34)+(Inputs!$G79*60/Calculator!L$34)+Inputs!$H79)/Hundreds</f>
        <v>1.9091717838046336</v>
      </c>
      <c r="M45" s="50">
        <f>TfNSW_Index*(Inputs!$E79+(Inputs!$F79/Calculator!M$34)+(Inputs!$G79*60/Calculator!M$34)+Inputs!$H79)/Hundreds</f>
        <v>1.7483080926254493</v>
      </c>
      <c r="N45" s="50">
        <f>TfNSW_Index*(Inputs!$E79+(Inputs!$F79/Calculator!N$34)+(Inputs!$G79*60/Calculator!N$34)+Inputs!$H79)/Hundreds</f>
        <v>1.6410656318393264</v>
      </c>
      <c r="O45" s="50">
        <f>TfNSW_Index*(Inputs!$E79+(Inputs!$F79/Calculator!O$34)+(Inputs!$G79*60/Calculator!O$34)+Inputs!$H79)/Hundreds</f>
        <v>1.564463874134953</v>
      </c>
      <c r="P45" s="50">
        <f>TfNSW_Index*(Inputs!$E79+(Inputs!$F79/Calculator!P$34)+(Inputs!$G79*60/Calculator!P$34)+Inputs!$H79)/Hundreds</f>
        <v>1.5070125558566729</v>
      </c>
      <c r="Q45" s="50">
        <f>TfNSW_Index*(Inputs!$E79+(Inputs!$F79/Calculator!Q$34)+(Inputs!$G79*60/Calculator!Q$34)+Inputs!$H79)/Hundreds</f>
        <v>1.4623281971957887</v>
      </c>
      <c r="R45" s="50">
        <f>TfNSW_Index*(Inputs!$E79+(Inputs!$F79/Calculator!R$34)+(Inputs!$G79*60/Calculator!R$34)+Inputs!$H79)/Hundreds</f>
        <v>1.4265807102670811</v>
      </c>
      <c r="S45" s="50">
        <f>TfNSW_Index*(Inputs!$E79+(Inputs!$F79/Calculator!S$34)+(Inputs!$G79*60/Calculator!S$34)+Inputs!$H79)/Hundreds</f>
        <v>1.3973327664163202</v>
      </c>
      <c r="T45" s="50">
        <f>TfNSW_Index*(Inputs!$E79+(Inputs!$F79/Calculator!T$34)+(Inputs!$G79*60/Calculator!T$34)+Inputs!$H79)/Hundreds</f>
        <v>1.3729594798740197</v>
      </c>
      <c r="U45" s="50">
        <f>TfNSW_Index*(Inputs!$E79+(Inputs!$F79/Calculator!U$34)+(Inputs!$G79*60/Calculator!U$34)+Inputs!$H79)/Hundreds</f>
        <v>1.3523359297228419</v>
      </c>
      <c r="V45" s="50">
        <f>TfNSW_Index*(Inputs!$E79+(Inputs!$F79/Calculator!V$34)+(Inputs!$G79*60/Calculator!V$34)+Inputs!$H79)/Hundreds</f>
        <v>1.3346586010218329</v>
      </c>
      <c r="W45" s="50">
        <f>TfNSW_Index*(Inputs!$E79+(Inputs!$F79/Calculator!W$34)+(Inputs!$G79*60/Calculator!W$34)+Inputs!$H79)/Hundreds</f>
        <v>1.319338249480958</v>
      </c>
      <c r="X45" s="50">
        <f>TfNSW_Index*(Inputs!$E79+(Inputs!$F79/Calculator!X$34)+(Inputs!$G79*60/Calculator!X$34)+Inputs!$H79)/Hundreds</f>
        <v>1.3059329418826928</v>
      </c>
      <c r="Y45" s="50">
        <f>TfNSW_Index*(Inputs!$E79+(Inputs!$F79/Calculator!Y$34)+(Inputs!$G79*60/Calculator!Y$34)+Inputs!$H79)/Hundreds</f>
        <v>1.294104729295988</v>
      </c>
      <c r="Z45" s="50">
        <f>TfNSW_Index*(Inputs!$E79+(Inputs!$F79/Calculator!Z$34)+(Inputs!$G79*60/Calculator!Z$34)+Inputs!$H79)/Hundreds</f>
        <v>1.2835907625522502</v>
      </c>
      <c r="AA45" s="50">
        <f>TfNSW_Index*(Inputs!$E79+(Inputs!$F79/Calculator!AA$34)+(Inputs!$G79*60/Calculator!AA$34)+Inputs!$H79)/Hundreds</f>
        <v>1.274183529149959</v>
      </c>
      <c r="AB45" s="50">
        <f>TfNSW_Index*(Inputs!$E79+(Inputs!$F79/Calculator!AB$34)+(Inputs!$G79*60/Calculator!AB$34)+Inputs!$H79)/Hundreds</f>
        <v>1.2657170190878966</v>
      </c>
      <c r="AC45" s="50">
        <f>TfNSW_Index*(Inputs!$E79+(Inputs!$F79/Calculator!AC$34)+(Inputs!$G79*60/Calculator!AC$34)+Inputs!$H79)/Hundreds</f>
        <v>1.2580568433174593</v>
      </c>
      <c r="AD45" s="50">
        <f>TfNSW_Index*(Inputs!$E79+(Inputs!$F79/Calculator!AD$34)+(Inputs!$G79*60/Calculator!AD$34)+Inputs!$H79)/Hundreds</f>
        <v>1.2510930471625163</v>
      </c>
      <c r="AE45" s="50">
        <f>TfNSW_Index*(Inputs!$E79+(Inputs!$F79/Calculator!AE$34)+(Inputs!$G79*60/Calculator!AE$34)+Inputs!$H79)/Hundreds</f>
        <v>1.2447347984993073</v>
      </c>
      <c r="AF45" s="39"/>
    </row>
    <row r="46" spans="4:32" x14ac:dyDescent="0.25">
      <c r="D46" s="41" t="s">
        <v>49</v>
      </c>
      <c r="E46" s="41" t="s">
        <v>8</v>
      </c>
      <c r="F46" s="42">
        <f t="shared" si="1"/>
        <v>2.4816135667460822E-2</v>
      </c>
      <c r="G46" s="50">
        <f>TfNSW_Index*(Inputs!$E80+(Inputs!$F80/Calculator!E$5)+(Inputs!$G80*60/Calculator!E$5)+Inputs!$H80)/Hundreds</f>
        <v>2.0533155862934929</v>
      </c>
      <c r="H46" s="49"/>
      <c r="I46" s="50">
        <f>TfNSW_Index*(Inputs!$E80+(Inputs!$F80/Calculator!I$34)+(Inputs!$G80*60/Calculator!I$34)+Inputs!$H80)/Hundreds</f>
        <v>5.1207908156755151</v>
      </c>
      <c r="J46" s="50">
        <f>TfNSW_Index*(Inputs!$E80+(Inputs!$F80/Calculator!J$34)+(Inputs!$G80*60/Calculator!J$34)+Inputs!$H80)/Hundreds</f>
        <v>3.2462226199420581</v>
      </c>
      <c r="K46" s="50">
        <f>TfNSW_Index*(Inputs!$E80+(Inputs!$F80/Calculator!K$34)+(Inputs!$G80*60/Calculator!K$34)+Inputs!$H80)/Hundreds</f>
        <v>2.6213665546975711</v>
      </c>
      <c r="L46" s="50">
        <f>TfNSW_Index*(Inputs!$E80+(Inputs!$F80/Calculator!L$34)+(Inputs!$G80*60/Calculator!L$34)+Inputs!$H80)/Hundreds</f>
        <v>2.3089385220753282</v>
      </c>
      <c r="M46" s="50">
        <f>TfNSW_Index*(Inputs!$E80+(Inputs!$F80/Calculator!M$34)+(Inputs!$G80*60/Calculator!M$34)+Inputs!$H80)/Hundreds</f>
        <v>2.1214817025019821</v>
      </c>
      <c r="N46" s="50">
        <f>TfNSW_Index*(Inputs!$E80+(Inputs!$F80/Calculator!N$34)+(Inputs!$G80*60/Calculator!N$34)+Inputs!$H80)/Hundreds</f>
        <v>1.9965104894530847</v>
      </c>
      <c r="O46" s="50">
        <f>TfNSW_Index*(Inputs!$E80+(Inputs!$F80/Calculator!O$34)+(Inputs!$G80*60/Calculator!O$34)+Inputs!$H80)/Hundreds</f>
        <v>1.9072453372753015</v>
      </c>
      <c r="P46" s="50">
        <f>TfNSW_Index*(Inputs!$E80+(Inputs!$F80/Calculator!P$34)+(Inputs!$G80*60/Calculator!P$34)+Inputs!$H80)/Hundreds</f>
        <v>1.8402964731419635</v>
      </c>
      <c r="Q46" s="50">
        <f>TfNSW_Index*(Inputs!$E80+(Inputs!$F80/Calculator!Q$34)+(Inputs!$G80*60/Calculator!Q$34)+Inputs!$H80)/Hundreds</f>
        <v>1.7882251343715896</v>
      </c>
      <c r="R46" s="50">
        <f>TfNSW_Index*(Inputs!$E80+(Inputs!$F80/Calculator!R$34)+(Inputs!$G80*60/Calculator!R$34)+Inputs!$H80)/Hundreds</f>
        <v>1.7465680633552905</v>
      </c>
      <c r="S46" s="50">
        <f>TfNSW_Index*(Inputs!$E80+(Inputs!$F80/Calculator!S$34)+(Inputs!$G80*60/Calculator!S$34)+Inputs!$H80)/Hundreds</f>
        <v>1.7124850052510456</v>
      </c>
      <c r="T46" s="50">
        <f>TfNSW_Index*(Inputs!$E80+(Inputs!$F80/Calculator!T$34)+(Inputs!$G80*60/Calculator!T$34)+Inputs!$H80)/Hundreds</f>
        <v>1.6840824568308417</v>
      </c>
      <c r="U46" s="50">
        <f>TfNSW_Index*(Inputs!$E80+(Inputs!$F80/Calculator!U$34)+(Inputs!$G80*60/Calculator!U$34)+Inputs!$H80)/Hundreds</f>
        <v>1.6600495312445154</v>
      </c>
      <c r="V46" s="50">
        <f>TfNSW_Index*(Inputs!$E80+(Inputs!$F80/Calculator!V$34)+(Inputs!$G80*60/Calculator!V$34)+Inputs!$H80)/Hundreds</f>
        <v>1.6394498807419497</v>
      </c>
      <c r="W46" s="50">
        <f>TfNSW_Index*(Inputs!$E80+(Inputs!$F80/Calculator!W$34)+(Inputs!$G80*60/Calculator!W$34)+Inputs!$H80)/Hundreds</f>
        <v>1.6215968503063931</v>
      </c>
      <c r="X46" s="50">
        <f>TfNSW_Index*(Inputs!$E80+(Inputs!$F80/Calculator!X$34)+(Inputs!$G80*60/Calculator!X$34)+Inputs!$H80)/Hundreds</f>
        <v>1.6059754486752809</v>
      </c>
      <c r="Y46" s="50">
        <f>TfNSW_Index*(Inputs!$E80+(Inputs!$F80/Calculator!Y$34)+(Inputs!$G80*60/Calculator!Y$34)+Inputs!$H80)/Hundreds</f>
        <v>1.5921918590007704</v>
      </c>
      <c r="Z46" s="50">
        <f>TfNSW_Index*(Inputs!$E80+(Inputs!$F80/Calculator!Z$34)+(Inputs!$G80*60/Calculator!Z$34)+Inputs!$H80)/Hundreds</f>
        <v>1.5799397792900942</v>
      </c>
      <c r="AA46" s="50">
        <f>TfNSW_Index*(Inputs!$E80+(Inputs!$F80/Calculator!AA$34)+(Inputs!$G80*60/Calculator!AA$34)+Inputs!$H80)/Hundreds</f>
        <v>1.5689773921805417</v>
      </c>
      <c r="AB46" s="50">
        <f>TfNSW_Index*(Inputs!$E80+(Inputs!$F80/Calculator!AB$34)+(Inputs!$G80*60/Calculator!AB$34)+Inputs!$H80)/Hundreds</f>
        <v>1.5591112437819445</v>
      </c>
      <c r="AC46" s="50">
        <f>TfNSW_Index*(Inputs!$E80+(Inputs!$F80/Calculator!AC$34)+(Inputs!$G80*60/Calculator!AC$34)+Inputs!$H80)/Hundreds</f>
        <v>1.5501847285641661</v>
      </c>
      <c r="AD46" s="50">
        <f>TfNSW_Index*(Inputs!$E80+(Inputs!$F80/Calculator!AD$34)+(Inputs!$G80*60/Calculator!AD$34)+Inputs!$H80)/Hundreds</f>
        <v>1.5420697147298221</v>
      </c>
      <c r="AE46" s="50">
        <f>TfNSW_Index*(Inputs!$E80+(Inputs!$F80/Calculator!AE$34)+(Inputs!$G80*60/Calculator!AE$34)+Inputs!$H80)/Hundreds</f>
        <v>1.5346603542723776</v>
      </c>
      <c r="AF46" s="39"/>
    </row>
    <row r="47" spans="4:32" x14ac:dyDescent="0.25">
      <c r="D47" s="41" t="s">
        <v>56</v>
      </c>
      <c r="E47" s="41" t="s">
        <v>8</v>
      </c>
      <c r="F47" s="42">
        <f t="shared" si="1"/>
        <v>2.2270890983618688E-2</v>
      </c>
      <c r="G47" s="50">
        <f>TfNSW_Index*(Inputs!$E81+(Inputs!$F81/Calculator!E$5)+(Inputs!$G81*60/Calculator!E$5)+Inputs!$H81)/Hundreds</f>
        <v>1.5715234284975221</v>
      </c>
      <c r="H47" s="49"/>
      <c r="I47" s="50">
        <f>TfNSW_Index*(Inputs!$E81+(Inputs!$F81/Calculator!I$34)+(Inputs!$G81*60/Calculator!I$34)+Inputs!$H81)/Hundreds</f>
        <v>5.3079205344856506</v>
      </c>
      <c r="J47" s="50">
        <f>TfNSW_Index*(Inputs!$E81+(Inputs!$F81/Calculator!J$34)+(Inputs!$G81*60/Calculator!J$34)+Inputs!$H81)/Hundreds</f>
        <v>3.0245667474929046</v>
      </c>
      <c r="K47" s="50">
        <f>TfNSW_Index*(Inputs!$E81+(Inputs!$F81/Calculator!K$34)+(Inputs!$G81*60/Calculator!K$34)+Inputs!$H81)/Hundreds</f>
        <v>2.2634488184953239</v>
      </c>
      <c r="L47" s="50">
        <f>TfNSW_Index*(Inputs!$E81+(Inputs!$F81/Calculator!L$34)+(Inputs!$G81*60/Calculator!L$34)+Inputs!$H81)/Hundreds</f>
        <v>1.8828898539965331</v>
      </c>
      <c r="M47" s="50">
        <f>TfNSW_Index*(Inputs!$E81+(Inputs!$F81/Calculator!M$34)+(Inputs!$G81*60/Calculator!M$34)+Inputs!$H81)/Hundreds</f>
        <v>1.654554475297259</v>
      </c>
      <c r="N47" s="50">
        <f>TfNSW_Index*(Inputs!$E81+(Inputs!$F81/Calculator!N$34)+(Inputs!$G81*60/Calculator!N$34)+Inputs!$H81)/Hundreds</f>
        <v>1.5023308894977421</v>
      </c>
      <c r="O47" s="50">
        <f>TfNSW_Index*(Inputs!$E81+(Inputs!$F81/Calculator!O$34)+(Inputs!$G81*60/Calculator!O$34)+Inputs!$H81)/Hundreds</f>
        <v>1.3935997567838019</v>
      </c>
      <c r="P47" s="50">
        <f>TfNSW_Index*(Inputs!$E81+(Inputs!$F81/Calculator!P$34)+(Inputs!$G81*60/Calculator!P$34)+Inputs!$H81)/Hundreds</f>
        <v>1.3120514072483467</v>
      </c>
      <c r="Q47" s="50">
        <f>TfNSW_Index*(Inputs!$E81+(Inputs!$F81/Calculator!Q$34)+(Inputs!$G81*60/Calculator!Q$34)+Inputs!$H81)/Hundreds</f>
        <v>1.248624913165215</v>
      </c>
      <c r="R47" s="50">
        <f>TfNSW_Index*(Inputs!$E81+(Inputs!$F81/Calculator!R$34)+(Inputs!$G81*60/Calculator!R$34)+Inputs!$H81)/Hundreds</f>
        <v>1.1978837178987096</v>
      </c>
      <c r="S47" s="50">
        <f>TfNSW_Index*(Inputs!$E81+(Inputs!$F81/Calculator!S$34)+(Inputs!$G81*60/Calculator!S$34)+Inputs!$H81)/Hundreds</f>
        <v>1.1563681944988413</v>
      </c>
      <c r="T47" s="50">
        <f>TfNSW_Index*(Inputs!$E81+(Inputs!$F81/Calculator!T$34)+(Inputs!$G81*60/Calculator!T$34)+Inputs!$H81)/Hundreds</f>
        <v>1.1217719249989513</v>
      </c>
      <c r="U47" s="50">
        <f>TfNSW_Index*(Inputs!$E81+(Inputs!$F81/Calculator!U$34)+(Inputs!$G81*60/Calculator!U$34)+Inputs!$H81)/Hundreds</f>
        <v>1.0924981584990443</v>
      </c>
      <c r="V47" s="50">
        <f>TfNSW_Index*(Inputs!$E81+(Inputs!$F81/Calculator!V$34)+(Inputs!$G81*60/Calculator!V$34)+Inputs!$H81)/Hundreds</f>
        <v>1.0674063586419811</v>
      </c>
      <c r="W47" s="50">
        <f>TfNSW_Index*(Inputs!$E81+(Inputs!$F81/Calculator!W$34)+(Inputs!$G81*60/Calculator!W$34)+Inputs!$H81)/Hundreds</f>
        <v>1.0456601320991932</v>
      </c>
      <c r="X47" s="50">
        <f>TfNSW_Index*(Inputs!$E81+(Inputs!$F81/Calculator!X$34)+(Inputs!$G81*60/Calculator!X$34)+Inputs!$H81)/Hundreds</f>
        <v>1.0266321838742538</v>
      </c>
      <c r="Y47" s="50">
        <f>TfNSW_Index*(Inputs!$E81+(Inputs!$F81/Calculator!Y$34)+(Inputs!$G81*60/Calculator!Y$34)+Inputs!$H81)/Hundreds</f>
        <v>1.0098428177934244</v>
      </c>
      <c r="Z47" s="50">
        <f>TfNSW_Index*(Inputs!$E81+(Inputs!$F81/Calculator!Z$34)+(Inputs!$G81*60/Calculator!Z$34)+Inputs!$H81)/Hundreds</f>
        <v>0.99491893683268762</v>
      </c>
      <c r="AA47" s="50">
        <f>TfNSW_Index*(Inputs!$E81+(Inputs!$F81/Calculator!AA$34)+(Inputs!$G81*60/Calculator!AA$34)+Inputs!$H81)/Hundreds</f>
        <v>0.98156599070992301</v>
      </c>
      <c r="AB47" s="50">
        <f>TfNSW_Index*(Inputs!$E81+(Inputs!$F81/Calculator!AB$34)+(Inputs!$G81*60/Calculator!AB$34)+Inputs!$H81)/Hundreds</f>
        <v>0.96954833919943495</v>
      </c>
      <c r="AC47" s="50">
        <f>TfNSW_Index*(Inputs!$E81+(Inputs!$F81/Calculator!AC$34)+(Inputs!$G81*60/Calculator!AC$34)+Inputs!$H81)/Hundreds</f>
        <v>0.95867522592804089</v>
      </c>
      <c r="AD47" s="50">
        <f>TfNSW_Index*(Inputs!$E81+(Inputs!$F81/Calculator!AD$34)+(Inputs!$G81*60/Calculator!AD$34)+Inputs!$H81)/Hundreds</f>
        <v>0.94879057749950091</v>
      </c>
      <c r="AE47" s="50">
        <f>TfNSW_Index*(Inputs!$E81+(Inputs!$F81/Calculator!AE$34)+(Inputs!$G81*60/Calculator!AE$34)+Inputs!$H81)/Hundreds</f>
        <v>0.93976546371692082</v>
      </c>
      <c r="AF47" s="39"/>
    </row>
    <row r="48" spans="4:32" x14ac:dyDescent="0.25">
      <c r="D48" s="93" t="s">
        <v>6</v>
      </c>
      <c r="E48" s="94"/>
      <c r="F48" s="44">
        <f>SUMIF($E$79:$E$91,$D48,F$79:F$91)</f>
        <v>0.65858206194415259</v>
      </c>
      <c r="G48" s="51">
        <f>SUMPRODUCT($F$79:$F$81,G$79:G$81)/SUM($F$79:$F$81)</f>
        <v>0.62590788646745521</v>
      </c>
      <c r="H48" s="49"/>
      <c r="I48" s="51">
        <f>SUMPRODUCT($F$35:$F$37,I$35:I$37)/SUM($F$35:$F$37)</f>
        <v>1.1458482425703553</v>
      </c>
      <c r="J48" s="51">
        <f t="shared" ref="J48:AE48" si="2">SUMPRODUCT($F$35:$F$37,J$35:J$37)/SUM($F$35:$F$37)</f>
        <v>0.6585936153159021</v>
      </c>
      <c r="K48" s="51">
        <f t="shared" si="2"/>
        <v>0.49617540623108414</v>
      </c>
      <c r="L48" s="51">
        <f t="shared" si="2"/>
        <v>0.41496630168867532</v>
      </c>
      <c r="M48" s="51">
        <f t="shared" si="2"/>
        <v>0.36624083896323012</v>
      </c>
      <c r="N48" s="51">
        <f t="shared" si="2"/>
        <v>0.33375719714626656</v>
      </c>
      <c r="O48" s="51">
        <f t="shared" si="2"/>
        <v>0.31055459584843548</v>
      </c>
      <c r="P48" s="51">
        <f t="shared" si="2"/>
        <v>0.2931526448750621</v>
      </c>
      <c r="Q48" s="51">
        <f t="shared" si="2"/>
        <v>0.27961779411799398</v>
      </c>
      <c r="R48" s="51">
        <f t="shared" si="2"/>
        <v>0.2687899135123395</v>
      </c>
      <c r="S48" s="51">
        <f t="shared" si="2"/>
        <v>0.2599307384713494</v>
      </c>
      <c r="T48" s="51">
        <f t="shared" si="2"/>
        <v>0.25254809260385769</v>
      </c>
      <c r="U48" s="51">
        <f t="shared" si="2"/>
        <v>0.24630123840828785</v>
      </c>
      <c r="V48" s="51">
        <f t="shared" si="2"/>
        <v>0.24094679195494217</v>
      </c>
      <c r="W48" s="51">
        <f t="shared" si="2"/>
        <v>0.23630627169537588</v>
      </c>
      <c r="X48" s="51">
        <f t="shared" si="2"/>
        <v>0.23224581646825551</v>
      </c>
      <c r="Y48" s="51">
        <f t="shared" si="2"/>
        <v>0.22866306185609037</v>
      </c>
      <c r="Z48" s="51">
        <f t="shared" si="2"/>
        <v>0.2254783910897214</v>
      </c>
      <c r="AA48" s="51">
        <f t="shared" si="2"/>
        <v>0.22262894882507547</v>
      </c>
      <c r="AB48" s="51">
        <f t="shared" si="2"/>
        <v>0.22006445078689416</v>
      </c>
      <c r="AC48" s="51">
        <f t="shared" si="2"/>
        <v>0.21774419065711101</v>
      </c>
      <c r="AD48" s="51">
        <f t="shared" si="2"/>
        <v>0.21563486326639911</v>
      </c>
      <c r="AE48" s="51">
        <f t="shared" si="2"/>
        <v>0.21370895564879266</v>
      </c>
      <c r="AF48" s="39"/>
    </row>
    <row r="49" spans="4:32" x14ac:dyDescent="0.25">
      <c r="D49" s="93" t="s">
        <v>7</v>
      </c>
      <c r="E49" s="94"/>
      <c r="F49" s="44">
        <f t="shared" ref="F49:F50" si="3">SUMIF($E$79:$E$91,$D49,F$79:F$91)</f>
        <v>0.18401231188126138</v>
      </c>
      <c r="G49" s="51">
        <f>SUMPRODUCT($F$82:$F$83,G$82:G$83)/SUM($F$82:$F$83)</f>
        <v>0.71582827230329116</v>
      </c>
      <c r="H49" s="49"/>
      <c r="I49" s="51">
        <f>SUMPRODUCT($F$38:$F$39,I$38:I$39)/SUM($F$38:$F$39)</f>
        <v>1.5903261045813359</v>
      </c>
      <c r="J49" s="51">
        <f t="shared" ref="J49:AE49" si="4">SUMPRODUCT($F$38:$F$39,J$38:J$39)/SUM($F$38:$F$39)</f>
        <v>0.89911071623975403</v>
      </c>
      <c r="K49" s="51">
        <f t="shared" si="4"/>
        <v>0.66870558679255976</v>
      </c>
      <c r="L49" s="51">
        <f t="shared" si="4"/>
        <v>0.55350302206896262</v>
      </c>
      <c r="M49" s="51">
        <f t="shared" si="4"/>
        <v>0.48438148323480451</v>
      </c>
      <c r="N49" s="51">
        <f t="shared" si="4"/>
        <v>0.43830045734536571</v>
      </c>
      <c r="O49" s="51">
        <f t="shared" si="4"/>
        <v>0.4053854388529094</v>
      </c>
      <c r="P49" s="51">
        <f t="shared" si="4"/>
        <v>0.3806991749835672</v>
      </c>
      <c r="Q49" s="51">
        <f t="shared" si="4"/>
        <v>0.3614987475296344</v>
      </c>
      <c r="R49" s="51">
        <f t="shared" si="4"/>
        <v>0.34613840556648812</v>
      </c>
      <c r="S49" s="51">
        <f t="shared" si="4"/>
        <v>0.33357085305118656</v>
      </c>
      <c r="T49" s="51">
        <f t="shared" si="4"/>
        <v>0.32309789262176869</v>
      </c>
      <c r="U49" s="51">
        <f t="shared" si="4"/>
        <v>0.31423615687379969</v>
      </c>
      <c r="V49" s="51">
        <f t="shared" si="4"/>
        <v>0.3066403833755405</v>
      </c>
      <c r="W49" s="51">
        <f t="shared" si="4"/>
        <v>0.30005737967704932</v>
      </c>
      <c r="X49" s="51">
        <f t="shared" si="4"/>
        <v>0.29429725144086938</v>
      </c>
      <c r="Y49" s="51">
        <f t="shared" si="4"/>
        <v>0.28921478535012246</v>
      </c>
      <c r="Z49" s="51">
        <f t="shared" si="4"/>
        <v>0.28469703771390303</v>
      </c>
      <c r="AA49" s="51">
        <f t="shared" si="4"/>
        <v>0.28065484246044342</v>
      </c>
      <c r="AB49" s="51">
        <f t="shared" si="4"/>
        <v>0.27701686673232989</v>
      </c>
      <c r="AC49" s="51">
        <f t="shared" si="4"/>
        <v>0.2737253648830843</v>
      </c>
      <c r="AD49" s="51">
        <f t="shared" si="4"/>
        <v>0.27073309047467908</v>
      </c>
      <c r="AE49" s="51">
        <f t="shared" si="4"/>
        <v>0.26800101384091796</v>
      </c>
      <c r="AF49" s="39"/>
    </row>
    <row r="50" spans="4:32" x14ac:dyDescent="0.25">
      <c r="D50" s="93" t="s">
        <v>8</v>
      </c>
      <c r="E50" s="94"/>
      <c r="F50" s="44">
        <f t="shared" si="3"/>
        <v>0.15740562617458603</v>
      </c>
      <c r="G50" s="51">
        <f>SUMPRODUCT($F$84:$F$91,G$84:G$91)/SUM($F$84:$F$91)</f>
        <v>2.0384249208320284</v>
      </c>
      <c r="H50" s="49"/>
      <c r="I50" s="51">
        <f>SUMPRODUCT($F$40:$F$47,I$40:I$47)/SUM($F$40:$F$47)</f>
        <v>3.5012726850903739</v>
      </c>
      <c r="J50" s="51">
        <f t="shared" ref="J50:AE50" si="5">SUMPRODUCT($F$40:$F$47,J$40:J$47)/SUM($F$40:$F$47)</f>
        <v>2.1521289152832077</v>
      </c>
      <c r="K50" s="51">
        <f t="shared" si="5"/>
        <v>1.7024143253474853</v>
      </c>
      <c r="L50" s="51">
        <f t="shared" si="5"/>
        <v>1.4775570303796242</v>
      </c>
      <c r="M50" s="51">
        <f t="shared" si="5"/>
        <v>1.3426426533989075</v>
      </c>
      <c r="N50" s="51">
        <f t="shared" si="5"/>
        <v>1.252699735411763</v>
      </c>
      <c r="O50" s="51">
        <f t="shared" si="5"/>
        <v>1.1884547939923744</v>
      </c>
      <c r="P50" s="51">
        <f t="shared" si="5"/>
        <v>1.1402710879278326</v>
      </c>
      <c r="Q50" s="51">
        <f t="shared" si="5"/>
        <v>1.1027948720998557</v>
      </c>
      <c r="R50" s="51">
        <f t="shared" si="5"/>
        <v>1.0728138994374743</v>
      </c>
      <c r="S50" s="51">
        <f t="shared" si="5"/>
        <v>1.0482840127137076</v>
      </c>
      <c r="T50" s="51">
        <f t="shared" si="5"/>
        <v>1.0278424404439019</v>
      </c>
      <c r="U50" s="51">
        <f t="shared" si="5"/>
        <v>1.0105457254463741</v>
      </c>
      <c r="V50" s="51">
        <f t="shared" si="5"/>
        <v>0.9957199697342074</v>
      </c>
      <c r="W50" s="51">
        <f t="shared" si="5"/>
        <v>0.98287098145032981</v>
      </c>
      <c r="X50" s="51">
        <f t="shared" si="5"/>
        <v>0.97162811670193683</v>
      </c>
      <c r="Y50" s="51">
        <f t="shared" si="5"/>
        <v>0.96170794192394293</v>
      </c>
      <c r="Z50" s="51">
        <f t="shared" si="5"/>
        <v>0.95289000878794827</v>
      </c>
      <c r="AA50" s="51">
        <f t="shared" si="5"/>
        <v>0.94500027913995333</v>
      </c>
      <c r="AB50" s="51">
        <f t="shared" si="5"/>
        <v>0.93789952245675745</v>
      </c>
      <c r="AC50" s="51">
        <f t="shared" si="5"/>
        <v>0.93147502831481854</v>
      </c>
      <c r="AD50" s="51">
        <f t="shared" si="5"/>
        <v>0.92563457909487423</v>
      </c>
      <c r="AE50" s="51">
        <f t="shared" si="5"/>
        <v>0.92030199502449017</v>
      </c>
      <c r="AF50" s="39"/>
    </row>
    <row r="51" spans="4:32" x14ac:dyDescent="0.25">
      <c r="D51" s="93" t="s">
        <v>52</v>
      </c>
      <c r="E51" s="94"/>
      <c r="F51" s="44">
        <f>SUM(F35:F47)</f>
        <v>1</v>
      </c>
      <c r="G51" s="52">
        <f>SUMPRODUCT(F48:F50,G48:G50)</f>
        <v>0.86479247282678728</v>
      </c>
      <c r="H51" s="49"/>
      <c r="I51" s="52">
        <f>SUMPRODUCT($F48:$F50,I48:I50)</f>
        <v>1.5983947008208248</v>
      </c>
      <c r="J51" s="52">
        <f t="shared" ref="J51:AE51" si="6">SUMPRODUCT($F48:$F50,J48:J50)</f>
        <v>0.93794258220908056</v>
      </c>
      <c r="K51" s="52">
        <f t="shared" si="6"/>
        <v>0.71779187600516559</v>
      </c>
      <c r="L51" s="52">
        <f t="shared" si="6"/>
        <v>0.60771652290320832</v>
      </c>
      <c r="M51" s="52">
        <f t="shared" si="6"/>
        <v>0.54167131104203403</v>
      </c>
      <c r="N51" s="52">
        <f t="shared" si="6"/>
        <v>0.49764116980125106</v>
      </c>
      <c r="O51" s="52">
        <f t="shared" si="6"/>
        <v>0.46619106891497752</v>
      </c>
      <c r="P51" s="52">
        <f t="shared" si="6"/>
        <v>0.44260349325027232</v>
      </c>
      <c r="Q51" s="52">
        <f t="shared" si="6"/>
        <v>0.42425760106661276</v>
      </c>
      <c r="R51" s="52">
        <f t="shared" si="6"/>
        <v>0.40958088731968512</v>
      </c>
      <c r="S51" s="52">
        <f t="shared" si="6"/>
        <v>0.39757266698128979</v>
      </c>
      <c r="T51" s="52">
        <f t="shared" si="6"/>
        <v>0.38756581669929363</v>
      </c>
      <c r="U51" s="52">
        <f t="shared" si="6"/>
        <v>0.37909848184529693</v>
      </c>
      <c r="V51" s="52">
        <f t="shared" si="6"/>
        <v>0.37184076625615686</v>
      </c>
      <c r="W51" s="52">
        <f t="shared" si="6"/>
        <v>0.36555074607890214</v>
      </c>
      <c r="X51" s="52">
        <f t="shared" si="6"/>
        <v>0.36004697842380429</v>
      </c>
      <c r="Y51" s="52">
        <f t="shared" si="6"/>
        <v>0.35519071284577675</v>
      </c>
      <c r="Z51" s="52">
        <f t="shared" si="6"/>
        <v>0.35087403233197451</v>
      </c>
      <c r="AA51" s="52">
        <f t="shared" si="6"/>
        <v>0.34701173924067774</v>
      </c>
      <c r="AB51" s="52">
        <f t="shared" si="6"/>
        <v>0.34353567545851066</v>
      </c>
      <c r="AC51" s="52">
        <f t="shared" si="6"/>
        <v>0.34039066536988327</v>
      </c>
      <c r="AD51" s="52">
        <f t="shared" si="6"/>
        <v>0.337531565289313</v>
      </c>
      <c r="AE51" s="52">
        <f t="shared" si="6"/>
        <v>0.33492108260705322</v>
      </c>
      <c r="AF51" s="57"/>
    </row>
    <row r="52" spans="4:32" x14ac:dyDescent="0.25">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row>
    <row r="53" spans="4:32" ht="15.6" x14ac:dyDescent="0.3">
      <c r="D53" s="40" t="s">
        <v>53</v>
      </c>
      <c r="E53" s="48"/>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row>
    <row r="54" spans="4:32" ht="14.4" x14ac:dyDescent="0.3">
      <c r="D54" s="97" t="s">
        <v>119</v>
      </c>
      <c r="E54" s="97"/>
      <c r="F54" s="97"/>
      <c r="G54" s="97"/>
      <c r="H54" s="49"/>
      <c r="I54" s="40" t="s">
        <v>57</v>
      </c>
      <c r="J54" s="49"/>
      <c r="K54" s="49"/>
      <c r="L54" s="49"/>
      <c r="M54" s="49"/>
      <c r="N54" s="49"/>
      <c r="O54" s="49"/>
      <c r="P54" s="49"/>
      <c r="Q54" s="49"/>
      <c r="R54" s="49"/>
      <c r="S54" s="49"/>
      <c r="T54" s="49"/>
      <c r="U54" s="49"/>
      <c r="V54" s="49"/>
      <c r="W54" s="49"/>
      <c r="X54" s="49"/>
      <c r="Y54" s="49"/>
      <c r="Z54" s="49"/>
      <c r="AA54" s="49"/>
      <c r="AB54" s="49"/>
      <c r="AC54" s="49"/>
      <c r="AD54" s="49"/>
      <c r="AE54" s="49"/>
      <c r="AF54" s="39"/>
    </row>
    <row r="55" spans="4:32" x14ac:dyDescent="0.25">
      <c r="D55" s="68" t="s">
        <v>29</v>
      </c>
      <c r="E55" s="68" t="s">
        <v>28</v>
      </c>
      <c r="F55" s="68" t="s">
        <v>33</v>
      </c>
      <c r="G55" s="68" t="str">
        <f>"VOC ($/km) at "&amp;speed&amp;" kph"</f>
        <v>VOC ($/km) at 27.5 kph</v>
      </c>
      <c r="H55" s="49"/>
      <c r="I55" s="64">
        <v>5</v>
      </c>
      <c r="J55" s="64">
        <v>10</v>
      </c>
      <c r="K55" s="64">
        <v>15</v>
      </c>
      <c r="L55" s="64">
        <v>20</v>
      </c>
      <c r="M55" s="64">
        <v>25</v>
      </c>
      <c r="N55" s="64">
        <v>30</v>
      </c>
      <c r="O55" s="64">
        <v>35</v>
      </c>
      <c r="P55" s="64">
        <v>40</v>
      </c>
      <c r="Q55" s="64">
        <v>45</v>
      </c>
      <c r="R55" s="64">
        <v>50</v>
      </c>
      <c r="S55" s="64">
        <v>55</v>
      </c>
      <c r="T55" s="64">
        <v>60</v>
      </c>
      <c r="U55" s="64">
        <v>65</v>
      </c>
      <c r="V55" s="64">
        <v>70</v>
      </c>
      <c r="W55" s="64">
        <v>75</v>
      </c>
      <c r="X55" s="64">
        <v>80</v>
      </c>
      <c r="Y55" s="64">
        <v>85</v>
      </c>
      <c r="Z55" s="64">
        <v>90</v>
      </c>
      <c r="AA55" s="64">
        <v>95</v>
      </c>
      <c r="AB55" s="64">
        <v>100</v>
      </c>
      <c r="AC55" s="64">
        <v>105</v>
      </c>
      <c r="AD55" s="64">
        <v>110</v>
      </c>
      <c r="AE55" s="64">
        <v>115</v>
      </c>
      <c r="AF55" s="39"/>
    </row>
    <row r="56" spans="4:32" x14ac:dyDescent="0.25">
      <c r="D56" s="41" t="s">
        <v>17</v>
      </c>
      <c r="E56" s="41" t="s">
        <v>6</v>
      </c>
      <c r="F56" s="42">
        <f t="shared" ref="F56:F68" si="7">IF($E$6=$E$10,E11,F11)</f>
        <v>0</v>
      </c>
      <c r="G56" s="50">
        <f>TfNSW_C_Index*(Inputs!$E85+(Inputs!$F85*$E$5)+(Inputs!$G85*$E$5^2)+Inputs!$H85+Inputs!$I85)/Hundreds</f>
        <v>0.19014949983396406</v>
      </c>
      <c r="H56" s="49"/>
      <c r="I56" s="50">
        <f>TfNSW_C_Index*(Inputs!$E85+(Inputs!$F85*I$55)+(Inputs!$G85*I$55^2)+Inputs!$H85+Inputs!$I85)/Hundreds</f>
        <v>0.21240208947539835</v>
      </c>
      <c r="J56" s="50">
        <f>TfNSW_C_Index*(Inputs!$E85+(Inputs!$F85*J$55)+(Inputs!$G85*J$55^2)+Inputs!$H85+Inputs!$I85)/Hundreds</f>
        <v>0.20652454963476088</v>
      </c>
      <c r="K56" s="50">
        <f>TfNSW_C_Index*(Inputs!$E85+(Inputs!$F85*K$55)+(Inputs!$G85*K$55^2)+Inputs!$H85+Inputs!$I85)/Hundreds</f>
        <v>0.20117987832001988</v>
      </c>
      <c r="L56" s="50">
        <f>TfNSW_C_Index*(Inputs!$E85+(Inputs!$F85*L$55)+(Inputs!$G85*L$55^2)+Inputs!$H85+Inputs!$I85)/Hundreds</f>
        <v>0.19636807553117525</v>
      </c>
      <c r="M56" s="50">
        <f>TfNSW_C_Index*(Inputs!$E85+(Inputs!$F85*M$55)+(Inputs!$G85*M$55^2)+Inputs!$H85+Inputs!$I85)/Hundreds</f>
        <v>0.19208914126822701</v>
      </c>
      <c r="N56" s="50">
        <f>TfNSW_C_Index*(Inputs!$E85+(Inputs!$F85*N$55)+(Inputs!$G85*N$55^2)+Inputs!$H85+Inputs!$I85)/Hundreds</f>
        <v>0.18834307553117521</v>
      </c>
      <c r="O56" s="50">
        <f>TfNSW_C_Index*(Inputs!$E85+(Inputs!$F85*O$55)+(Inputs!$G85*O$55^2)+Inputs!$H85+Inputs!$I85)/Hundreds</f>
        <v>0.18512987832001981</v>
      </c>
      <c r="P56" s="50">
        <f>TfNSW_C_Index*(Inputs!$E85+(Inputs!$F85*P$55)+(Inputs!$G85*P$55^2)+Inputs!$H85+Inputs!$I85)/Hundreds</f>
        <v>0.18244954963476087</v>
      </c>
      <c r="Q56" s="50">
        <f>TfNSW_C_Index*(Inputs!$E85+(Inputs!$F85*Q$55)+(Inputs!$G85*Q$55^2)+Inputs!$H85+Inputs!$I85)/Hundreds</f>
        <v>0.18030208947539833</v>
      </c>
      <c r="R56" s="50">
        <f>TfNSW_C_Index*(Inputs!$E85+(Inputs!$F85*R$55)+(Inputs!$G85*R$55^2)+Inputs!$H85+Inputs!$I85)/Hundreds</f>
        <v>0.17868749784193219</v>
      </c>
      <c r="S56" s="50">
        <f>TfNSW_C_Index*(Inputs!$E85+(Inputs!$F85*S$55)+(Inputs!$G85*S$55^2)+Inputs!$H85+Inputs!$I85)/Hundreds</f>
        <v>0.17760577473436245</v>
      </c>
      <c r="T56" s="50">
        <f>TfNSW_C_Index*(Inputs!$E85+(Inputs!$F85*T$55)+(Inputs!$G85*T$55^2)+Inputs!$H85+Inputs!$I85)/Hundreds</f>
        <v>0.17705692015268915</v>
      </c>
      <c r="U56" s="50">
        <f>TfNSW_C_Index*(Inputs!$E85+(Inputs!$F85*U$55)+(Inputs!$G85*U$55^2)+Inputs!$H85+Inputs!$I85)/Hundreds</f>
        <v>0.17704093409691224</v>
      </c>
      <c r="V56" s="50">
        <f>TfNSW_C_Index*(Inputs!$E85+(Inputs!$F85*V$55)+(Inputs!$G85*V$55^2)+Inputs!$H85+Inputs!$I85)/Hundreds</f>
        <v>0.17755781656703179</v>
      </c>
      <c r="W56" s="50">
        <f>TfNSW_C_Index*(Inputs!$E85+(Inputs!$F85*W$55)+(Inputs!$G85*W$55^2)+Inputs!$H85+Inputs!$I85)/Hundreds</f>
        <v>0.17860756756304774</v>
      </c>
      <c r="X56" s="50">
        <f>TfNSW_C_Index*(Inputs!$E85+(Inputs!$F85*X$55)+(Inputs!$G85*X$55^2)+Inputs!$H85+Inputs!$I85)/Hundreds</f>
        <v>0.1801901870849601</v>
      </c>
      <c r="Y56" s="50">
        <f>TfNSW_C_Index*(Inputs!$E85+(Inputs!$F85*Y$55)+(Inputs!$G85*Y$55^2)+Inputs!$H85+Inputs!$I85)/Hundreds</f>
        <v>0.18230567513276885</v>
      </c>
      <c r="Z56" s="50">
        <f>TfNSW_C_Index*(Inputs!$E85+(Inputs!$F85*Z$55)+(Inputs!$G85*Z$55^2)+Inputs!$H85+Inputs!$I85)/Hundreds</f>
        <v>0.18495403170647404</v>
      </c>
      <c r="AA56" s="50">
        <f>TfNSW_C_Index*(Inputs!$E85+(Inputs!$F85*AA$55)+(Inputs!$G85*AA$55^2)+Inputs!$H85+Inputs!$I85)/Hundreds</f>
        <v>0.18813525680607562</v>
      </c>
      <c r="AB56" s="50">
        <f>TfNSW_C_Index*(Inputs!$E85+(Inputs!$F85*AB$55)+(Inputs!$G85*AB$55^2)+Inputs!$H85+Inputs!$I85)/Hundreds</f>
        <v>0.19184935043157364</v>
      </c>
      <c r="AC56" s="50">
        <f>TfNSW_C_Index*(Inputs!$E85+(Inputs!$F85*AC$55)+(Inputs!$G85*AC$55^2)+Inputs!$H85+Inputs!$I85)/Hundreds</f>
        <v>0.19609631258296806</v>
      </c>
      <c r="AD56" s="50">
        <f>TfNSW_C_Index*(Inputs!$E85+(Inputs!$F85*AD$55)+(Inputs!$G85*AD$55^2)+Inputs!$H85+Inputs!$I85)/Hundreds</f>
        <v>0.2008761432602589</v>
      </c>
      <c r="AE56" s="50">
        <f>TfNSW_C_Index*(Inputs!$E85+(Inputs!$F85*AE$55)+(Inputs!$G85*AE$55^2)+Inputs!$H85+Inputs!$I85)/Hundreds</f>
        <v>0.20618884246344613</v>
      </c>
      <c r="AF56" s="39"/>
    </row>
    <row r="57" spans="4:32" x14ac:dyDescent="0.25">
      <c r="D57" s="41" t="s">
        <v>18</v>
      </c>
      <c r="E57" s="41" t="s">
        <v>6</v>
      </c>
      <c r="F57" s="42">
        <f t="shared" si="7"/>
        <v>0.65858206194415259</v>
      </c>
      <c r="G57" s="50">
        <f>TfNSW_C_Index*(Inputs!$E86+(Inputs!$F86*$E$5)+(Inputs!$G86*$E$5^2)+Inputs!$H86+Inputs!$I86)/Hundreds</f>
        <v>0.21591394984157344</v>
      </c>
      <c r="H57" s="49"/>
      <c r="I57" s="50">
        <f>TfNSW_C_Index*(Inputs!$E86+(Inputs!$F86*I$55)+(Inputs!$G86*I$55^2)+Inputs!$H86+Inputs!$I86)/Hundreds</f>
        <v>0.24854948271009936</v>
      </c>
      <c r="J57" s="50">
        <f>TfNSW_C_Index*(Inputs!$E86+(Inputs!$F86*J$55)+(Inputs!$G86*J$55^2)+Inputs!$H86+Inputs!$I86)/Hundreds</f>
        <v>0.24017811816826667</v>
      </c>
      <c r="K57" s="50">
        <f>TfNSW_C_Index*(Inputs!$E86+(Inputs!$F86*K$55)+(Inputs!$G86*K$55^2)+Inputs!$H86+Inputs!$I86)/Hundreds</f>
        <v>0.23244619585750964</v>
      </c>
      <c r="L57" s="50">
        <f>TfNSW_C_Index*(Inputs!$E86+(Inputs!$F86*L$55)+(Inputs!$G86*L$55^2)+Inputs!$H86+Inputs!$I86)/Hundreds</f>
        <v>0.22535371577782842</v>
      </c>
      <c r="M57" s="50">
        <f>TfNSW_C_Index*(Inputs!$E86+(Inputs!$F86*M$55)+(Inputs!$G86*M$55^2)+Inputs!$H86+Inputs!$I86)/Hundreds</f>
        <v>0.21890067792922285</v>
      </c>
      <c r="N57" s="50">
        <f>TfNSW_C_Index*(Inputs!$E86+(Inputs!$F86*N$55)+(Inputs!$G86*N$55^2)+Inputs!$H86+Inputs!$I86)/Hundreds</f>
        <v>0.21308708231169293</v>
      </c>
      <c r="O57" s="50">
        <f>TfNSW_C_Index*(Inputs!$E86+(Inputs!$F86*O$55)+(Inputs!$G86*O$55^2)+Inputs!$H86+Inputs!$I86)/Hundreds</f>
        <v>0.2079129289252388</v>
      </c>
      <c r="P57" s="50">
        <f>TfNSW_C_Index*(Inputs!$E86+(Inputs!$F86*P$55)+(Inputs!$G86*P$55^2)+Inputs!$H86+Inputs!$I86)/Hundreds</f>
        <v>0.20337821776986029</v>
      </c>
      <c r="Q57" s="50">
        <f>TfNSW_C_Index*(Inputs!$E86+(Inputs!$F86*Q$55)+(Inputs!$G86*Q$55^2)+Inputs!$H86+Inputs!$I86)/Hundreds</f>
        <v>0.19948294884555753</v>
      </c>
      <c r="R57" s="50">
        <f>TfNSW_C_Index*(Inputs!$E86+(Inputs!$F86*R$55)+(Inputs!$G86*R$55^2)+Inputs!$H86+Inputs!$I86)/Hundreds</f>
        <v>0.19622712215233043</v>
      </c>
      <c r="S57" s="50">
        <f>TfNSW_C_Index*(Inputs!$E86+(Inputs!$F86*S$55)+(Inputs!$G86*S$55^2)+Inputs!$H86+Inputs!$I86)/Hundreds</f>
        <v>0.19361073769017903</v>
      </c>
      <c r="T57" s="50">
        <f>TfNSW_C_Index*(Inputs!$E86+(Inputs!$F86*T$55)+(Inputs!$G86*T$55^2)+Inputs!$H86+Inputs!$I86)/Hundreds</f>
        <v>0.19163379545910331</v>
      </c>
      <c r="U57" s="50">
        <f>TfNSW_C_Index*(Inputs!$E86+(Inputs!$F86*U$55)+(Inputs!$G86*U$55^2)+Inputs!$H86+Inputs!$I86)/Hundreds</f>
        <v>0.19029629545910332</v>
      </c>
      <c r="V57" s="50">
        <f>TfNSW_C_Index*(Inputs!$E86+(Inputs!$F86*V$55)+(Inputs!$G86*V$55^2)+Inputs!$H86+Inputs!$I86)/Hundreds</f>
        <v>0.18959823769017903</v>
      </c>
      <c r="W57" s="50">
        <f>TfNSW_C_Index*(Inputs!$E86+(Inputs!$F86*W$55)+(Inputs!$G86*W$55^2)+Inputs!$H86+Inputs!$I86)/Hundreds</f>
        <v>0.18953962215233042</v>
      </c>
      <c r="X57" s="50">
        <f>TfNSW_C_Index*(Inputs!$E86+(Inputs!$F86*X$55)+(Inputs!$G86*X$55^2)+Inputs!$H86+Inputs!$I86)/Hundreds</f>
        <v>0.19012044884555745</v>
      </c>
      <c r="Y57" s="50">
        <f>TfNSW_C_Index*(Inputs!$E86+(Inputs!$F86*Y$55)+(Inputs!$G86*Y$55^2)+Inputs!$H86+Inputs!$I86)/Hundreds</f>
        <v>0.19134071776986031</v>
      </c>
      <c r="Z57" s="50">
        <f>TfNSW_C_Index*(Inputs!$E86+(Inputs!$F86*Z$55)+(Inputs!$G86*Z$55^2)+Inputs!$H86+Inputs!$I86)/Hundreds</f>
        <v>0.19320042892523875</v>
      </c>
      <c r="AA57" s="50">
        <f>TfNSW_C_Index*(Inputs!$E86+(Inputs!$F86*AA$55)+(Inputs!$G86*AA$55^2)+Inputs!$H86+Inputs!$I86)/Hundreds</f>
        <v>0.19569958231169296</v>
      </c>
      <c r="AB57" s="50">
        <f>TfNSW_C_Index*(Inputs!$E86+(Inputs!$F86*AB$55)+(Inputs!$G86*AB$55^2)+Inputs!$H86+Inputs!$I86)/Hundreds</f>
        <v>0.19883817792922284</v>
      </c>
      <c r="AC57" s="50">
        <f>TfNSW_C_Index*(Inputs!$E86+(Inputs!$F86*AC$55)+(Inputs!$G86*AC$55^2)+Inputs!$H86+Inputs!$I86)/Hundreds</f>
        <v>0.20261621577782843</v>
      </c>
      <c r="AD57" s="50">
        <f>TfNSW_C_Index*(Inputs!$E86+(Inputs!$F86*AD$55)+(Inputs!$G86*AD$55^2)+Inputs!$H86+Inputs!$I86)/Hundreds</f>
        <v>0.20703369585750966</v>
      </c>
      <c r="AE57" s="50">
        <f>TfNSW_C_Index*(Inputs!$E86+(Inputs!$F86*AE$55)+(Inputs!$G86*AE$55^2)+Inputs!$H86+Inputs!$I86)/Hundreds</f>
        <v>0.21209061816826666</v>
      </c>
      <c r="AF57" s="39"/>
    </row>
    <row r="58" spans="4:32" x14ac:dyDescent="0.25">
      <c r="D58" s="41" t="s">
        <v>19</v>
      </c>
      <c r="E58" s="41" t="s">
        <v>6</v>
      </c>
      <c r="F58" s="42">
        <f t="shared" si="7"/>
        <v>0</v>
      </c>
      <c r="G58" s="50">
        <f>TfNSW_C_Index*(Inputs!$E87+(Inputs!$F87*$E$5)+(Inputs!$G87*$E$5^2)+Inputs!$H87+Inputs!$I87)/Hundreds</f>
        <v>0.27240303289659751</v>
      </c>
      <c r="H58" s="49"/>
      <c r="I58" s="50">
        <f>TfNSW_C_Index*(Inputs!$E87+(Inputs!$F87*I$55)+(Inputs!$G87*I$55^2)+Inputs!$H87+Inputs!$I87)/Hundreds</f>
        <v>0.31475009464958559</v>
      </c>
      <c r="J58" s="50">
        <f>TfNSW_C_Index*(Inputs!$E87+(Inputs!$F87*J$55)+(Inputs!$G87*J$55^2)+Inputs!$H87+Inputs!$I87)/Hundreds</f>
        <v>0.30403410859380864</v>
      </c>
      <c r="K58" s="50">
        <f>TfNSW_C_Index*(Inputs!$E87+(Inputs!$F87*K$55)+(Inputs!$G87*K$55^2)+Inputs!$H87+Inputs!$I87)/Hundreds</f>
        <v>0.2940641384742867</v>
      </c>
      <c r="L58" s="50">
        <f>TfNSW_C_Index*(Inputs!$E87+(Inputs!$F87*L$55)+(Inputs!$G87*L$55^2)+Inputs!$H87+Inputs!$I87)/Hundreds</f>
        <v>0.28484018429101976</v>
      </c>
      <c r="M58" s="50">
        <f>TfNSW_C_Index*(Inputs!$E87+(Inputs!$F87*M$55)+(Inputs!$G87*M$55^2)+Inputs!$H87+Inputs!$I87)/Hundreds</f>
        <v>0.27636224604400789</v>
      </c>
      <c r="N58" s="50">
        <f>TfNSW_C_Index*(Inputs!$E87+(Inputs!$F87*N$55)+(Inputs!$G87*N$55^2)+Inputs!$H87+Inputs!$I87)/Hundreds</f>
        <v>0.26863032373325096</v>
      </c>
      <c r="O58" s="50">
        <f>TfNSW_C_Index*(Inputs!$E87+(Inputs!$F87*O$55)+(Inputs!$G87*O$55^2)+Inputs!$H87+Inputs!$I87)/Hundreds</f>
        <v>0.26164441735874894</v>
      </c>
      <c r="P58" s="50">
        <f>TfNSW_C_Index*(Inputs!$E87+(Inputs!$F87*P$55)+(Inputs!$G87*P$55^2)+Inputs!$H87+Inputs!$I87)/Hundreds</f>
        <v>0.25540452692050192</v>
      </c>
      <c r="Q58" s="50">
        <f>TfNSW_C_Index*(Inputs!$E87+(Inputs!$F87*Q$55)+(Inputs!$G87*Q$55^2)+Inputs!$H87+Inputs!$I87)/Hundreds</f>
        <v>0.24991065241850985</v>
      </c>
      <c r="R58" s="50">
        <f>TfNSW_C_Index*(Inputs!$E87+(Inputs!$F87*R$55)+(Inputs!$G87*R$55^2)+Inputs!$H87+Inputs!$I87)/Hundreds</f>
        <v>0.24516279385277284</v>
      </c>
      <c r="S58" s="50">
        <f>TfNSW_C_Index*(Inputs!$E87+(Inputs!$F87*S$55)+(Inputs!$G87*S$55^2)+Inputs!$H87+Inputs!$I87)/Hundreds</f>
        <v>0.24116095122329073</v>
      </c>
      <c r="T58" s="50">
        <f>TfNSW_C_Index*(Inputs!$E87+(Inputs!$F87*T$55)+(Inputs!$G87*T$55^2)+Inputs!$H87+Inputs!$I87)/Hundreds</f>
        <v>0.23790512453006368</v>
      </c>
      <c r="U58" s="50">
        <f>TfNSW_C_Index*(Inputs!$E87+(Inputs!$F87*U$55)+(Inputs!$G87*U$55^2)+Inputs!$H87+Inputs!$I87)/Hundreds</f>
        <v>0.23539531377309156</v>
      </c>
      <c r="V58" s="50">
        <f>TfNSW_C_Index*(Inputs!$E87+(Inputs!$F87*V$55)+(Inputs!$G87*V$55^2)+Inputs!$H87+Inputs!$I87)/Hundreds</f>
        <v>0.23363151895237441</v>
      </c>
      <c r="W58" s="50">
        <f>TfNSW_C_Index*(Inputs!$E87+(Inputs!$F87*W$55)+(Inputs!$G87*W$55^2)+Inputs!$H87+Inputs!$I87)/Hundreds</f>
        <v>0.23261374006791224</v>
      </c>
      <c r="X58" s="50">
        <f>TfNSW_C_Index*(Inputs!$E87+(Inputs!$F87*X$55)+(Inputs!$G87*X$55^2)+Inputs!$H87+Inputs!$I87)/Hundreds</f>
        <v>0.23234197711970506</v>
      </c>
      <c r="Y58" s="50">
        <f>TfNSW_C_Index*(Inputs!$E87+(Inputs!$F87*Y$55)+(Inputs!$G87*Y$55^2)+Inputs!$H87+Inputs!$I87)/Hundreds</f>
        <v>0.23281623010775296</v>
      </c>
      <c r="Z58" s="50">
        <f>TfNSW_C_Index*(Inputs!$E87+(Inputs!$F87*Z$55)+(Inputs!$G87*Z$55^2)+Inputs!$H87+Inputs!$I87)/Hundreds</f>
        <v>0.23403649903205573</v>
      </c>
      <c r="AA58" s="50">
        <f>TfNSW_C_Index*(Inputs!$E87+(Inputs!$F87*AA$55)+(Inputs!$G87*AA$55^2)+Inputs!$H87+Inputs!$I87)/Hundreds</f>
        <v>0.23600278389261345</v>
      </c>
      <c r="AB58" s="50">
        <f>TfNSW_C_Index*(Inputs!$E87+(Inputs!$F87*AB$55)+(Inputs!$G87*AB$55^2)+Inputs!$H87+Inputs!$I87)/Hundreds</f>
        <v>0.23871508468942618</v>
      </c>
      <c r="AC58" s="50">
        <f>TfNSW_C_Index*(Inputs!$E87+(Inputs!$F87*AC$55)+(Inputs!$G87*AC$55^2)+Inputs!$H87+Inputs!$I87)/Hundreds</f>
        <v>0.24217340142249394</v>
      </c>
      <c r="AD58" s="50">
        <f>TfNSW_C_Index*(Inputs!$E87+(Inputs!$F87*AD$55)+(Inputs!$G87*AD$55^2)+Inputs!$H87+Inputs!$I87)/Hundreds</f>
        <v>0.24637773409181674</v>
      </c>
      <c r="AE58" s="50">
        <f>TfNSW_C_Index*(Inputs!$E87+(Inputs!$F87*AE$55)+(Inputs!$G87*AE$55^2)+Inputs!$H87+Inputs!$I87)/Hundreds</f>
        <v>0.25132808269739437</v>
      </c>
      <c r="AF58" s="39"/>
    </row>
    <row r="59" spans="4:32" x14ac:dyDescent="0.25">
      <c r="D59" s="41" t="s">
        <v>30</v>
      </c>
      <c r="E59" s="41" t="s">
        <v>7</v>
      </c>
      <c r="F59" s="42">
        <f t="shared" si="7"/>
        <v>0.10721103333974577</v>
      </c>
      <c r="G59" s="50">
        <f>TfNSW_C_Index*(Inputs!$E88+(Inputs!$F88*$E$5)+(Inputs!$G88*$E$5^2)+Inputs!$H88+Inputs!$I88)/Hundreds</f>
        <v>0.28276990625896647</v>
      </c>
      <c r="H59" s="49"/>
      <c r="I59" s="50">
        <f>TfNSW_C_Index*(Inputs!$E88+(Inputs!$F88*I$55)+(Inputs!$G88*I$55^2)+Inputs!$H88+Inputs!$I88)/Hundreds</f>
        <v>0.31606926340182367</v>
      </c>
      <c r="J59" s="50">
        <f>TfNSW_C_Index*(Inputs!$E88+(Inputs!$F88*J$55)+(Inputs!$G88*J$55^2)+Inputs!$H88+Inputs!$I88)/Hundreds</f>
        <v>0.30736040625896655</v>
      </c>
      <c r="K59" s="50">
        <f>TfNSW_C_Index*(Inputs!$E88+(Inputs!$F88*K$55)+(Inputs!$G88*K$55^2)+Inputs!$H88+Inputs!$I88)/Hundreds</f>
        <v>0.29939954911610939</v>
      </c>
      <c r="L59" s="50">
        <f>TfNSW_C_Index*(Inputs!$E88+(Inputs!$F88*L$55)+(Inputs!$G88*L$55^2)+Inputs!$H88+Inputs!$I88)/Hundreds</f>
        <v>0.29218669197325225</v>
      </c>
      <c r="M59" s="50">
        <f>TfNSW_C_Index*(Inputs!$E88+(Inputs!$F88*M$55)+(Inputs!$G88*M$55^2)+Inputs!$H88+Inputs!$I88)/Hundreds</f>
        <v>0.28572183483039515</v>
      </c>
      <c r="N59" s="50">
        <f>TfNSW_C_Index*(Inputs!$E88+(Inputs!$F88*N$55)+(Inputs!$G88*N$55^2)+Inputs!$H88+Inputs!$I88)/Hundreds</f>
        <v>0.28000497768753801</v>
      </c>
      <c r="O59" s="50">
        <f>TfNSW_C_Index*(Inputs!$E88+(Inputs!$F88*O$55)+(Inputs!$G88*O$55^2)+Inputs!$H88+Inputs!$I88)/Hundreds</f>
        <v>0.2750361205446808</v>
      </c>
      <c r="P59" s="50">
        <f>TfNSW_C_Index*(Inputs!$E88+(Inputs!$F88*P$55)+(Inputs!$G88*P$55^2)+Inputs!$H88+Inputs!$I88)/Hundreds</f>
        <v>0.27081526340182366</v>
      </c>
      <c r="Q59" s="50">
        <f>TfNSW_C_Index*(Inputs!$E88+(Inputs!$F88*Q$55)+(Inputs!$G88*Q$55^2)+Inputs!$H88+Inputs!$I88)/Hundreds</f>
        <v>0.26734240625896655</v>
      </c>
      <c r="R59" s="50">
        <f>TfNSW_C_Index*(Inputs!$E88+(Inputs!$F88*R$55)+(Inputs!$G88*R$55^2)+Inputs!$H88+Inputs!$I88)/Hundreds</f>
        <v>0.26461754911610941</v>
      </c>
      <c r="S59" s="50">
        <f>TfNSW_C_Index*(Inputs!$E88+(Inputs!$F88*S$55)+(Inputs!$G88*S$55^2)+Inputs!$H88+Inputs!$I88)/Hundreds</f>
        <v>0.26264069197325224</v>
      </c>
      <c r="T59" s="50">
        <f>TfNSW_C_Index*(Inputs!$E88+(Inputs!$F88*T$55)+(Inputs!$G88*T$55^2)+Inputs!$H88+Inputs!$I88)/Hundreds</f>
        <v>0.2614118348303951</v>
      </c>
      <c r="U59" s="50">
        <f>TfNSW_C_Index*(Inputs!$E88+(Inputs!$F88*U$55)+(Inputs!$G88*U$55^2)+Inputs!$H88+Inputs!$I88)/Hundreds</f>
        <v>0.26093097768753798</v>
      </c>
      <c r="V59" s="50">
        <f>TfNSW_C_Index*(Inputs!$E88+(Inputs!$F88*V$55)+(Inputs!$G88*V$55^2)+Inputs!$H88+Inputs!$I88)/Hundreds</f>
        <v>0.26119812054468083</v>
      </c>
      <c r="W59" s="50">
        <f>TfNSW_C_Index*(Inputs!$E88+(Inputs!$F88*W$55)+(Inputs!$G88*W$55^2)+Inputs!$H88+Inputs!$I88)/Hundreds</f>
        <v>0.26221326340182372</v>
      </c>
      <c r="X59" s="50">
        <f>TfNSW_C_Index*(Inputs!$E88+(Inputs!$F88*X$55)+(Inputs!$G88*X$55^2)+Inputs!$H88+Inputs!$I88)/Hundreds</f>
        <v>0.26397640625896651</v>
      </c>
      <c r="Y59" s="50">
        <f>TfNSW_C_Index*(Inputs!$E88+(Inputs!$F88*Y$55)+(Inputs!$G88*Y$55^2)+Inputs!$H88+Inputs!$I88)/Hundreds</f>
        <v>0.26648754911610939</v>
      </c>
      <c r="Z59" s="50">
        <f>TfNSW_C_Index*(Inputs!$E88+(Inputs!$F88*Z$55)+(Inputs!$G88*Z$55^2)+Inputs!$H88+Inputs!$I88)/Hundreds</f>
        <v>0.26974669197325224</v>
      </c>
      <c r="AA59" s="50">
        <f>TfNSW_C_Index*(Inputs!$E88+(Inputs!$F88*AA$55)+(Inputs!$G88*AA$55^2)+Inputs!$H88+Inputs!$I88)/Hundreds</f>
        <v>0.27375383483039512</v>
      </c>
      <c r="AB59" s="50">
        <f>TfNSW_C_Index*(Inputs!$E88+(Inputs!$F88*AB$55)+(Inputs!$G88*AB$55^2)+Inputs!$H88+Inputs!$I88)/Hundreds</f>
        <v>0.27850897768753791</v>
      </c>
      <c r="AC59" s="50">
        <f>TfNSW_C_Index*(Inputs!$E88+(Inputs!$F88*AC$55)+(Inputs!$G88*AC$55^2)+Inputs!$H88+Inputs!$I88)/Hundreds</f>
        <v>0.28401212054468078</v>
      </c>
      <c r="AD59" s="50">
        <f>TfNSW_C_Index*(Inputs!$E88+(Inputs!$F88*AD$55)+(Inputs!$G88*AD$55^2)+Inputs!$H88+Inputs!$I88)/Hundreds</f>
        <v>0.29026326340182362</v>
      </c>
      <c r="AE59" s="50">
        <f>TfNSW_C_Index*(Inputs!$E88+(Inputs!$F88*AE$55)+(Inputs!$G88*AE$55^2)+Inputs!$H88+Inputs!$I88)/Hundreds</f>
        <v>0.29726240625896649</v>
      </c>
      <c r="AF59" s="39"/>
    </row>
    <row r="60" spans="4:32" x14ac:dyDescent="0.25">
      <c r="D60" s="41" t="s">
        <v>55</v>
      </c>
      <c r="E60" s="41" t="s">
        <v>7</v>
      </c>
      <c r="F60" s="42">
        <f t="shared" si="7"/>
        <v>7.6801278541515611E-2</v>
      </c>
      <c r="G60" s="50">
        <f>TfNSW_C_Index*(Inputs!$E89+(Inputs!$F89*$E$5)+(Inputs!$G89*$E$5^2)+Inputs!$H89+Inputs!$I89)/Hundreds</f>
        <v>0.25585819950256994</v>
      </c>
      <c r="H60" s="49"/>
      <c r="I60" s="50">
        <f>TfNSW_C_Index*(Inputs!$E89+(Inputs!$F89*I$55)+(Inputs!$G89*I$55^2)+Inputs!$H89+Inputs!$I89)/Hundreds</f>
        <v>0.2827260923597128</v>
      </c>
      <c r="J60" s="50">
        <f>TfNSW_C_Index*(Inputs!$E89+(Inputs!$F89*J$55)+(Inputs!$G89*J$55^2)+Inputs!$H89+Inputs!$I89)/Hundreds</f>
        <v>0.27553994950256988</v>
      </c>
      <c r="K60" s="50">
        <f>TfNSW_C_Index*(Inputs!$E89+(Inputs!$F89*K$55)+(Inputs!$G89*K$55^2)+Inputs!$H89+Inputs!$I89)/Hundreds</f>
        <v>0.26904837807399845</v>
      </c>
      <c r="L60" s="50">
        <f>TfNSW_C_Index*(Inputs!$E89+(Inputs!$F89*L$55)+(Inputs!$G89*L$55^2)+Inputs!$H89+Inputs!$I89)/Hundreds</f>
        <v>0.26325137807399845</v>
      </c>
      <c r="M60" s="50">
        <f>TfNSW_C_Index*(Inputs!$E89+(Inputs!$F89*M$55)+(Inputs!$G89*M$55^2)+Inputs!$H89+Inputs!$I89)/Hundreds</f>
        <v>0.25814894950256995</v>
      </c>
      <c r="N60" s="50">
        <f>TfNSW_C_Index*(Inputs!$E89+(Inputs!$F89*N$55)+(Inputs!$G89*N$55^2)+Inputs!$H89+Inputs!$I89)/Hundreds</f>
        <v>0.25374109235971276</v>
      </c>
      <c r="O60" s="50">
        <f>TfNSW_C_Index*(Inputs!$E89+(Inputs!$F89*O$55)+(Inputs!$G89*O$55^2)+Inputs!$H89+Inputs!$I89)/Hundreds</f>
        <v>0.25002780664542706</v>
      </c>
      <c r="P60" s="50">
        <f>TfNSW_C_Index*(Inputs!$E89+(Inputs!$F89*P$55)+(Inputs!$G89*P$55^2)+Inputs!$H89+Inputs!$I89)/Hundreds</f>
        <v>0.24700909235971277</v>
      </c>
      <c r="Q60" s="50">
        <f>TfNSW_C_Index*(Inputs!$E89+(Inputs!$F89*Q$55)+(Inputs!$G89*Q$55^2)+Inputs!$H89+Inputs!$I89)/Hundreds</f>
        <v>0.24468494950256992</v>
      </c>
      <c r="R60" s="50">
        <f>TfNSW_C_Index*(Inputs!$E89+(Inputs!$F89*R$55)+(Inputs!$G89*R$55^2)+Inputs!$H89+Inputs!$I89)/Hundreds</f>
        <v>0.24305537807399846</v>
      </c>
      <c r="S60" s="50">
        <f>TfNSW_C_Index*(Inputs!$E89+(Inputs!$F89*S$55)+(Inputs!$G89*S$55^2)+Inputs!$H89+Inputs!$I89)/Hundreds</f>
        <v>0.24212037807399855</v>
      </c>
      <c r="T60" s="50">
        <f>TfNSW_C_Index*(Inputs!$E89+(Inputs!$F89*T$55)+(Inputs!$G89*T$55^2)+Inputs!$H89+Inputs!$I89)/Hundreds</f>
        <v>0.24187994950256997</v>
      </c>
      <c r="U60" s="50">
        <f>TfNSW_C_Index*(Inputs!$E89+(Inputs!$F89*U$55)+(Inputs!$G89*U$55^2)+Inputs!$H89+Inputs!$I89)/Hundreds</f>
        <v>0.24233409235971276</v>
      </c>
      <c r="V60" s="50">
        <f>TfNSW_C_Index*(Inputs!$E89+(Inputs!$F89*V$55)+(Inputs!$G89*V$55^2)+Inputs!$H89+Inputs!$I89)/Hundreds</f>
        <v>0.24348280664542701</v>
      </c>
      <c r="W60" s="50">
        <f>TfNSW_C_Index*(Inputs!$E89+(Inputs!$F89*W$55)+(Inputs!$G89*W$55^2)+Inputs!$H89+Inputs!$I89)/Hundreds</f>
        <v>0.24532609235971276</v>
      </c>
      <c r="X60" s="50">
        <f>TfNSW_C_Index*(Inputs!$E89+(Inputs!$F89*X$55)+(Inputs!$G89*X$55^2)+Inputs!$H89+Inputs!$I89)/Hundreds</f>
        <v>0.24786394950256996</v>
      </c>
      <c r="Y60" s="50">
        <f>TfNSW_C_Index*(Inputs!$E89+(Inputs!$F89*Y$55)+(Inputs!$G89*Y$55^2)+Inputs!$H89+Inputs!$I89)/Hundreds</f>
        <v>0.25109637807399848</v>
      </c>
      <c r="Z60" s="50">
        <f>TfNSW_C_Index*(Inputs!$E89+(Inputs!$F89*Z$55)+(Inputs!$G89*Z$55^2)+Inputs!$H89+Inputs!$I89)/Hundreds</f>
        <v>0.2550233780739985</v>
      </c>
      <c r="AA60" s="50">
        <f>TfNSW_C_Index*(Inputs!$E89+(Inputs!$F89*AA$55)+(Inputs!$G89*AA$55^2)+Inputs!$H89+Inputs!$I89)/Hundreds</f>
        <v>0.25964494950256994</v>
      </c>
      <c r="AB60" s="50">
        <f>TfNSW_C_Index*(Inputs!$E89+(Inputs!$F89*AB$55)+(Inputs!$G89*AB$55^2)+Inputs!$H89+Inputs!$I89)/Hundreds</f>
        <v>0.26496109235971277</v>
      </c>
      <c r="AC60" s="50">
        <f>TfNSW_C_Index*(Inputs!$E89+(Inputs!$F89*AC$55)+(Inputs!$G89*AC$55^2)+Inputs!$H89+Inputs!$I89)/Hundreds</f>
        <v>0.27097180664542708</v>
      </c>
      <c r="AD60" s="50">
        <f>TfNSW_C_Index*(Inputs!$E89+(Inputs!$F89*AD$55)+(Inputs!$G89*AD$55^2)+Inputs!$H89+Inputs!$I89)/Hundreds</f>
        <v>0.27767709235971277</v>
      </c>
      <c r="AE60" s="50">
        <f>TfNSW_C_Index*(Inputs!$E89+(Inputs!$F89*AE$55)+(Inputs!$G89*AE$55^2)+Inputs!$H89+Inputs!$I89)/Hundreds</f>
        <v>0.28507694950256995</v>
      </c>
      <c r="AF60" s="39"/>
    </row>
    <row r="61" spans="4:32" x14ac:dyDescent="0.25">
      <c r="D61" s="41" t="s">
        <v>14</v>
      </c>
      <c r="E61" s="41" t="s">
        <v>8</v>
      </c>
      <c r="F61" s="42">
        <f t="shared" si="7"/>
        <v>6.4371013806472617E-3</v>
      </c>
      <c r="G61" s="50">
        <f>TfNSW_C_Index*(Inputs!$E90+(Inputs!$F90*$E$5)+(Inputs!$G90*$E$5^2)+Inputs!$H90+Inputs!$I90)/Hundreds</f>
        <v>0.38960716099256792</v>
      </c>
      <c r="H61" s="49"/>
      <c r="I61" s="50">
        <f>TfNSW_C_Index*(Inputs!$E90+(Inputs!$F90*I$55)+(Inputs!$G90*I$55^2)+Inputs!$H90+Inputs!$I90)/Hundreds</f>
        <v>0.42972266813542509</v>
      </c>
      <c r="J61" s="50">
        <f>TfNSW_C_Index*(Inputs!$E90+(Inputs!$F90*J$55)+(Inputs!$G90*J$55^2)+Inputs!$H90+Inputs!$I90)/Hundreds</f>
        <v>0.41847061099256799</v>
      </c>
      <c r="K61" s="50">
        <f>TfNSW_C_Index*(Inputs!$E90+(Inputs!$F90*K$55)+(Inputs!$G90*K$55^2)+Inputs!$H90+Inputs!$I90)/Hundreds</f>
        <v>0.40855426813542517</v>
      </c>
      <c r="L61" s="50">
        <f>TfNSW_C_Index*(Inputs!$E90+(Inputs!$F90*L$55)+(Inputs!$G90*L$55^2)+Inputs!$H90+Inputs!$I90)/Hundreds</f>
        <v>0.39997363956399651</v>
      </c>
      <c r="M61" s="50">
        <f>TfNSW_C_Index*(Inputs!$E90+(Inputs!$F90*M$55)+(Inputs!$G90*M$55^2)+Inputs!$H90+Inputs!$I90)/Hundreds</f>
        <v>0.39272872527828218</v>
      </c>
      <c r="N61" s="50">
        <f>TfNSW_C_Index*(Inputs!$E90+(Inputs!$F90*N$55)+(Inputs!$G90*N$55^2)+Inputs!$H90+Inputs!$I90)/Hundreds</f>
        <v>0.38681952527828223</v>
      </c>
      <c r="O61" s="50">
        <f>TfNSW_C_Index*(Inputs!$E90+(Inputs!$F90*O$55)+(Inputs!$G90*O$55^2)+Inputs!$H90+Inputs!$I90)/Hundreds</f>
        <v>0.38224603956399655</v>
      </c>
      <c r="P61" s="50">
        <f>TfNSW_C_Index*(Inputs!$E90+(Inputs!$F90*P$55)+(Inputs!$G90*P$55^2)+Inputs!$H90+Inputs!$I90)/Hundreds</f>
        <v>0.37900826813542515</v>
      </c>
      <c r="Q61" s="50">
        <f>TfNSW_C_Index*(Inputs!$E90+(Inputs!$F90*Q$55)+(Inputs!$G90*Q$55^2)+Inputs!$H90+Inputs!$I90)/Hundreds</f>
        <v>0.37710621099256791</v>
      </c>
      <c r="R61" s="50">
        <f>TfNSW_C_Index*(Inputs!$E90+(Inputs!$F90*R$55)+(Inputs!$G90*R$55^2)+Inputs!$H90+Inputs!$I90)/Hundreds</f>
        <v>0.37653986813542512</v>
      </c>
      <c r="S61" s="50">
        <f>TfNSW_C_Index*(Inputs!$E90+(Inputs!$F90*S$55)+(Inputs!$G90*S$55^2)+Inputs!$H90+Inputs!$I90)/Hundreds</f>
        <v>0.37730923956399648</v>
      </c>
      <c r="T61" s="50">
        <f>TfNSW_C_Index*(Inputs!$E90+(Inputs!$F90*T$55)+(Inputs!$G90*T$55^2)+Inputs!$H90+Inputs!$I90)/Hundreds</f>
        <v>0.37941432527828217</v>
      </c>
      <c r="U61" s="50">
        <f>TfNSW_C_Index*(Inputs!$E90+(Inputs!$F90*U$55)+(Inputs!$G90*U$55^2)+Inputs!$H90+Inputs!$I90)/Hundreds</f>
        <v>0.38285512527828225</v>
      </c>
      <c r="V61" s="50">
        <f>TfNSW_C_Index*(Inputs!$E90+(Inputs!$F90*V$55)+(Inputs!$G90*V$55^2)+Inputs!$H90+Inputs!$I90)/Hundreds</f>
        <v>0.38763163956399649</v>
      </c>
      <c r="W61" s="50">
        <f>TfNSW_C_Index*(Inputs!$E90+(Inputs!$F90*W$55)+(Inputs!$G90*W$55^2)+Inputs!$H90+Inputs!$I90)/Hundreds</f>
        <v>0.39374386813542506</v>
      </c>
      <c r="X61" s="50">
        <f>TfNSW_C_Index*(Inputs!$E90+(Inputs!$F90*X$55)+(Inputs!$G90*X$55^2)+Inputs!$H90+Inputs!$I90)/Hundreds</f>
        <v>0.40119181099256801</v>
      </c>
      <c r="Y61" s="50">
        <f>TfNSW_C_Index*(Inputs!$E90+(Inputs!$F90*Y$55)+(Inputs!$G90*Y$55^2)+Inputs!$H90+Inputs!$I90)/Hundreds</f>
        <v>0.40997546813542507</v>
      </c>
      <c r="Z61" s="50">
        <f>TfNSW_C_Index*(Inputs!$E90+(Inputs!$F90*Z$55)+(Inputs!$G90*Z$55^2)+Inputs!$H90+Inputs!$I90)/Hundreds</f>
        <v>0.42009483956399651</v>
      </c>
      <c r="AA61" s="50">
        <f>TfNSW_C_Index*(Inputs!$E90+(Inputs!$F90*AA$55)+(Inputs!$G90*AA$55^2)+Inputs!$H90+Inputs!$I90)/Hundreds</f>
        <v>0.43154992527828218</v>
      </c>
      <c r="AB61" s="50">
        <f>TfNSW_C_Index*(Inputs!$E90+(Inputs!$F90*AB$55)+(Inputs!$G90*AB$55^2)+Inputs!$H90+Inputs!$I90)/Hundreds</f>
        <v>0.44434072527828222</v>
      </c>
      <c r="AC61" s="50">
        <f>TfNSW_C_Index*(Inputs!$E90+(Inputs!$F90*AC$55)+(Inputs!$G90*AC$55^2)+Inputs!$H90+Inputs!$I90)/Hundreds</f>
        <v>0.45846723956399649</v>
      </c>
      <c r="AD61" s="50">
        <f>TfNSW_C_Index*(Inputs!$E90+(Inputs!$F90*AD$55)+(Inputs!$G90*AD$55^2)+Inputs!$H90+Inputs!$I90)/Hundreds</f>
        <v>0.47392946813542502</v>
      </c>
      <c r="AE61" s="50">
        <f>TfNSW_C_Index*(Inputs!$E90+(Inputs!$F90*AE$55)+(Inputs!$G90*AE$55^2)+Inputs!$H90+Inputs!$I90)/Hundreds</f>
        <v>0.49072741099256789</v>
      </c>
      <c r="AF61" s="39"/>
    </row>
    <row r="62" spans="4:32" x14ac:dyDescent="0.25">
      <c r="D62" s="41" t="s">
        <v>15</v>
      </c>
      <c r="E62" s="41" t="s">
        <v>8</v>
      </c>
      <c r="F62" s="42">
        <f t="shared" si="7"/>
        <v>1.479793420838451E-2</v>
      </c>
      <c r="G62" s="50">
        <f>TfNSW_C_Index*(Inputs!$E91+(Inputs!$F91*$E$5)+(Inputs!$G91*$E$5^2)+Inputs!$H91+Inputs!$I91)/Hundreds</f>
        <v>0.37874896440572164</v>
      </c>
      <c r="H62" s="49"/>
      <c r="I62" s="50">
        <f>TfNSW_C_Index*(Inputs!$E91+(Inputs!$F91*I$55)+(Inputs!$G91*I$55^2)+Inputs!$H91+Inputs!$I91)/Hundreds</f>
        <v>0.43060940726286467</v>
      </c>
      <c r="J62" s="50">
        <f>TfNSW_C_Index*(Inputs!$E91+(Inputs!$F91*J$55)+(Inputs!$G91*J$55^2)+Inputs!$H91+Inputs!$I91)/Hundreds</f>
        <v>0.41665386440572172</v>
      </c>
      <c r="K62" s="50">
        <f>TfNSW_C_Index*(Inputs!$E91+(Inputs!$F91*K$55)+(Inputs!$G91*K$55^2)+Inputs!$H91+Inputs!$I91)/Hundreds</f>
        <v>0.40408746440572169</v>
      </c>
      <c r="L62" s="50">
        <f>TfNSW_C_Index*(Inputs!$E91+(Inputs!$F91*L$55)+(Inputs!$G91*L$55^2)+Inputs!$H91+Inputs!$I91)/Hundreds</f>
        <v>0.39291020726286452</v>
      </c>
      <c r="M62" s="50">
        <f>TfNSW_C_Index*(Inputs!$E91+(Inputs!$F91*M$55)+(Inputs!$G91*M$55^2)+Inputs!$H91+Inputs!$I91)/Hundreds</f>
        <v>0.38312209297715022</v>
      </c>
      <c r="N62" s="50">
        <f>TfNSW_C_Index*(Inputs!$E91+(Inputs!$F91*N$55)+(Inputs!$G91*N$55^2)+Inputs!$H91+Inputs!$I91)/Hundreds</f>
        <v>0.37472312154857884</v>
      </c>
      <c r="O62" s="50">
        <f>TfNSW_C_Index*(Inputs!$E91+(Inputs!$F91*O$55)+(Inputs!$G91*O$55^2)+Inputs!$H91+Inputs!$I91)/Hundreds</f>
        <v>0.36771329297715022</v>
      </c>
      <c r="P62" s="50">
        <f>TfNSW_C_Index*(Inputs!$E91+(Inputs!$F91*P$55)+(Inputs!$G91*P$55^2)+Inputs!$H91+Inputs!$I91)/Hundreds</f>
        <v>0.36209260726286452</v>
      </c>
      <c r="Q62" s="50">
        <f>TfNSW_C_Index*(Inputs!$E91+(Inputs!$F91*Q$55)+(Inputs!$G91*Q$55^2)+Inputs!$H91+Inputs!$I91)/Hundreds</f>
        <v>0.35786106440572163</v>
      </c>
      <c r="R62" s="50">
        <f>TfNSW_C_Index*(Inputs!$E91+(Inputs!$F91*R$55)+(Inputs!$G91*R$55^2)+Inputs!$H91+Inputs!$I91)/Hundreds</f>
        <v>0.35501866440572166</v>
      </c>
      <c r="S62" s="50">
        <f>TfNSW_C_Index*(Inputs!$E91+(Inputs!$F91*S$55)+(Inputs!$G91*S$55^2)+Inputs!$H91+Inputs!$I91)/Hundreds</f>
        <v>0.35356540726286445</v>
      </c>
      <c r="T62" s="50">
        <f>TfNSW_C_Index*(Inputs!$E91+(Inputs!$F91*T$55)+(Inputs!$G91*T$55^2)+Inputs!$H91+Inputs!$I91)/Hundreds</f>
        <v>0.35350129297715022</v>
      </c>
      <c r="U62" s="50">
        <f>TfNSW_C_Index*(Inputs!$E91+(Inputs!$F91*U$55)+(Inputs!$G91*U$55^2)+Inputs!$H91+Inputs!$I91)/Hundreds</f>
        <v>0.35482632154857874</v>
      </c>
      <c r="V62" s="50">
        <f>TfNSW_C_Index*(Inputs!$E91+(Inputs!$F91*V$55)+(Inputs!$G91*V$55^2)+Inputs!$H91+Inputs!$I91)/Hundreds</f>
        <v>0.35754049297715018</v>
      </c>
      <c r="W62" s="50">
        <f>TfNSW_C_Index*(Inputs!$E91+(Inputs!$F91*W$55)+(Inputs!$G91*W$55^2)+Inputs!$H91+Inputs!$I91)/Hundreds</f>
        <v>0.3616438072628646</v>
      </c>
      <c r="X62" s="50">
        <f>TfNSW_C_Index*(Inputs!$E91+(Inputs!$F91*X$55)+(Inputs!$G91*X$55^2)+Inputs!$H91+Inputs!$I91)/Hundreds</f>
        <v>0.36713626440572161</v>
      </c>
      <c r="Y62" s="50">
        <f>TfNSW_C_Index*(Inputs!$E91+(Inputs!$F91*Y$55)+(Inputs!$G91*Y$55^2)+Inputs!$H91+Inputs!$I91)/Hundreds</f>
        <v>0.3740178644057216</v>
      </c>
      <c r="Z62" s="50">
        <f>TfNSW_C_Index*(Inputs!$E91+(Inputs!$F91*Z$55)+(Inputs!$G91*Z$55^2)+Inputs!$H91+Inputs!$I91)/Hundreds</f>
        <v>0.38228860726286451</v>
      </c>
      <c r="AA62" s="50">
        <f>TfNSW_C_Index*(Inputs!$E91+(Inputs!$F91*AA$55)+(Inputs!$G91*AA$55^2)+Inputs!$H91+Inputs!$I91)/Hundreds</f>
        <v>0.39194849297715029</v>
      </c>
      <c r="AB62" s="50">
        <f>TfNSW_C_Index*(Inputs!$E91+(Inputs!$F91*AB$55)+(Inputs!$G91*AB$55^2)+Inputs!$H91+Inputs!$I91)/Hundreds</f>
        <v>0.40299752154857876</v>
      </c>
      <c r="AC62" s="50">
        <f>TfNSW_C_Index*(Inputs!$E91+(Inputs!$F91*AC$55)+(Inputs!$G91*AC$55^2)+Inputs!$H91+Inputs!$I91)/Hundreds</f>
        <v>0.41543569297715033</v>
      </c>
      <c r="AD62" s="50">
        <f>TfNSW_C_Index*(Inputs!$E91+(Inputs!$F91*AD$55)+(Inputs!$G91*AD$55^2)+Inputs!$H91+Inputs!$I91)/Hundreds</f>
        <v>0.42926300726286448</v>
      </c>
      <c r="AE62" s="50">
        <f>TfNSW_C_Index*(Inputs!$E91+(Inputs!$F91*AE$55)+(Inputs!$G91*AE$55^2)+Inputs!$H91+Inputs!$I91)/Hundreds</f>
        <v>0.44447946440572161</v>
      </c>
      <c r="AF62" s="39"/>
    </row>
    <row r="63" spans="4:32" x14ac:dyDescent="0.25">
      <c r="D63" s="41" t="s">
        <v>16</v>
      </c>
      <c r="E63" s="41" t="s">
        <v>8</v>
      </c>
      <c r="F63" s="42">
        <f t="shared" si="7"/>
        <v>6.4903739437974464E-2</v>
      </c>
      <c r="G63" s="50">
        <f>TfNSW_C_Index*(Inputs!$E92+(Inputs!$F92*$E$5)+(Inputs!$G92*$E$5^2)+Inputs!$H92+Inputs!$I92)/Hundreds</f>
        <v>0.49245144393626172</v>
      </c>
      <c r="H63" s="49"/>
      <c r="I63" s="50">
        <f>TfNSW_C_Index*(Inputs!$E92+(Inputs!$F92*I$55)+(Inputs!$G92*I$55^2)+Inputs!$H92+Inputs!$I92)/Hundreds</f>
        <v>0.58387440822197612</v>
      </c>
      <c r="J63" s="50">
        <f>TfNSW_C_Index*(Inputs!$E92+(Inputs!$F92*J$55)+(Inputs!$G92*J$55^2)+Inputs!$H92+Inputs!$I92)/Hundreds</f>
        <v>0.55860269393626172</v>
      </c>
      <c r="K63" s="50">
        <f>TfNSW_C_Index*(Inputs!$E92+(Inputs!$F92*K$55)+(Inputs!$G92*K$55^2)+Inputs!$H92+Inputs!$I92)/Hundreds</f>
        <v>0.53616269393626181</v>
      </c>
      <c r="L63" s="50">
        <f>TfNSW_C_Index*(Inputs!$E92+(Inputs!$F92*L$55)+(Inputs!$G92*L$55^2)+Inputs!$H92+Inputs!$I92)/Hundreds</f>
        <v>0.51655440822197607</v>
      </c>
      <c r="M63" s="50">
        <f>TfNSW_C_Index*(Inputs!$E92+(Inputs!$F92*M$55)+(Inputs!$G92*M$55^2)+Inputs!$H92+Inputs!$I92)/Hundreds</f>
        <v>0.49977783679340471</v>
      </c>
      <c r="N63" s="50">
        <f>TfNSW_C_Index*(Inputs!$E92+(Inputs!$F92*N$55)+(Inputs!$G92*N$55^2)+Inputs!$H92+Inputs!$I92)/Hundreds</f>
        <v>0.48583297965054745</v>
      </c>
      <c r="O63" s="50">
        <f>TfNSW_C_Index*(Inputs!$E92+(Inputs!$F92*O$55)+(Inputs!$G92*O$55^2)+Inputs!$H92+Inputs!$I92)/Hundreds</f>
        <v>0.47471983679340463</v>
      </c>
      <c r="P63" s="50">
        <f>TfNSW_C_Index*(Inputs!$E92+(Inputs!$F92*P$55)+(Inputs!$G92*P$55^2)+Inputs!$H92+Inputs!$I92)/Hundreds</f>
        <v>0.46643840822197596</v>
      </c>
      <c r="Q63" s="50">
        <f>TfNSW_C_Index*(Inputs!$E92+(Inputs!$F92*Q$55)+(Inputs!$G92*Q$55^2)+Inputs!$H92+Inputs!$I92)/Hundreds</f>
        <v>0.4609886939362618</v>
      </c>
      <c r="R63" s="50">
        <f>TfNSW_C_Index*(Inputs!$E92+(Inputs!$F92*R$55)+(Inputs!$G92*R$55^2)+Inputs!$H92+Inputs!$I92)/Hundreds</f>
        <v>0.4583706939362619</v>
      </c>
      <c r="S63" s="50">
        <f>TfNSW_C_Index*(Inputs!$E92+(Inputs!$F92*S$55)+(Inputs!$G92*S$55^2)+Inputs!$H92+Inputs!$I92)/Hundreds</f>
        <v>0.45858440822197599</v>
      </c>
      <c r="T63" s="50">
        <f>TfNSW_C_Index*(Inputs!$E92+(Inputs!$F92*T$55)+(Inputs!$G92*T$55^2)+Inputs!$H92+Inputs!$I92)/Hundreds</f>
        <v>0.46162983679340464</v>
      </c>
      <c r="U63" s="50">
        <f>TfNSW_C_Index*(Inputs!$E92+(Inputs!$F92*U$55)+(Inputs!$G92*U$55^2)+Inputs!$H92+Inputs!$I92)/Hundreds</f>
        <v>0.46750697965054749</v>
      </c>
      <c r="V63" s="50">
        <f>TfNSW_C_Index*(Inputs!$E92+(Inputs!$F92*V$55)+(Inputs!$G92*V$55^2)+Inputs!$H92+Inputs!$I92)/Hundreds</f>
        <v>0.47621583679340468</v>
      </c>
      <c r="W63" s="50">
        <f>TfNSW_C_Index*(Inputs!$E92+(Inputs!$F92*W$55)+(Inputs!$G92*W$55^2)+Inputs!$H92+Inputs!$I92)/Hundreds</f>
        <v>0.48775640822197608</v>
      </c>
      <c r="X63" s="50">
        <f>TfNSW_C_Index*(Inputs!$E92+(Inputs!$F92*X$55)+(Inputs!$G92*X$55^2)+Inputs!$H92+Inputs!$I92)/Hundreds</f>
        <v>0.50212869393626181</v>
      </c>
      <c r="Y63" s="50">
        <f>TfNSW_C_Index*(Inputs!$E92+(Inputs!$F92*Y$55)+(Inputs!$G92*Y$55^2)+Inputs!$H92+Inputs!$I92)/Hundreds</f>
        <v>0.51933269393626169</v>
      </c>
      <c r="Z63" s="50">
        <f>TfNSW_C_Index*(Inputs!$E92+(Inputs!$F92*Z$55)+(Inputs!$G92*Z$55^2)+Inputs!$H92+Inputs!$I92)/Hundreds</f>
        <v>0.53936840822197607</v>
      </c>
      <c r="AA63" s="50">
        <f>TfNSW_C_Index*(Inputs!$E92+(Inputs!$F92*AA$55)+(Inputs!$G92*AA$55^2)+Inputs!$H92+Inputs!$I92)/Hundreds</f>
        <v>0.56223583679340461</v>
      </c>
      <c r="AB63" s="50">
        <f>TfNSW_C_Index*(Inputs!$E92+(Inputs!$F92*AB$55)+(Inputs!$G92*AB$55^2)+Inputs!$H92+Inputs!$I92)/Hundreds</f>
        <v>0.58793497965054753</v>
      </c>
      <c r="AC63" s="50">
        <f>TfNSW_C_Index*(Inputs!$E92+(Inputs!$F92*AC$55)+(Inputs!$G92*AC$55^2)+Inputs!$H92+Inputs!$I92)/Hundreds</f>
        <v>0.61646583679340461</v>
      </c>
      <c r="AD63" s="50">
        <f>TfNSW_C_Index*(Inputs!$E92+(Inputs!$F92*AD$55)+(Inputs!$G92*AD$55^2)+Inputs!$H92+Inputs!$I92)/Hundreds</f>
        <v>0.64782840822197596</v>
      </c>
      <c r="AE63" s="50">
        <f>TfNSW_C_Index*(Inputs!$E92+(Inputs!$F92*AE$55)+(Inputs!$G92*AE$55^2)+Inputs!$H92+Inputs!$I92)/Hundreds</f>
        <v>0.6820226939362618</v>
      </c>
      <c r="AF63" s="39"/>
    </row>
    <row r="64" spans="4:32" x14ac:dyDescent="0.25">
      <c r="D64" s="41" t="s">
        <v>20</v>
      </c>
      <c r="E64" s="41" t="s">
        <v>8</v>
      </c>
      <c r="F64" s="42">
        <f t="shared" si="7"/>
        <v>7.3175784660461391E-3</v>
      </c>
      <c r="G64" s="50">
        <f>TfNSW_C_Index*(Inputs!$E93+(Inputs!$F93*$E$5)+(Inputs!$G93*$E$5^2)+Inputs!$H93+Inputs!$I93)/Hundreds</f>
        <v>0.71036465195435183</v>
      </c>
      <c r="H64" s="49"/>
      <c r="I64" s="50">
        <f>TfNSW_C_Index*(Inputs!$E93+(Inputs!$F93*I$55)+(Inputs!$G93*I$55^2)+Inputs!$H93+Inputs!$I93)/Hundreds</f>
        <v>0.82817465195435191</v>
      </c>
      <c r="J64" s="50">
        <f>TfNSW_C_Index*(Inputs!$E93+(Inputs!$F93*J$55)+(Inputs!$G93*J$55^2)+Inputs!$H93+Inputs!$I93)/Hundreds</f>
        <v>0.79526265195435186</v>
      </c>
      <c r="K64" s="50">
        <f>TfNSW_C_Index*(Inputs!$E93+(Inputs!$F93*K$55)+(Inputs!$G93*K$55^2)+Inputs!$H93+Inputs!$I93)/Hundreds</f>
        <v>0.76619750909720907</v>
      </c>
      <c r="L64" s="50">
        <f>TfNSW_C_Index*(Inputs!$E93+(Inputs!$F93*L$55)+(Inputs!$G93*L$55^2)+Inputs!$H93+Inputs!$I93)/Hundreds</f>
        <v>0.74097922338292332</v>
      </c>
      <c r="M64" s="50">
        <f>TfNSW_C_Index*(Inputs!$E93+(Inputs!$F93*M$55)+(Inputs!$G93*M$55^2)+Inputs!$H93+Inputs!$I93)/Hundreds</f>
        <v>0.71960779481149473</v>
      </c>
      <c r="N64" s="50">
        <f>TfNSW_C_Index*(Inputs!$E93+(Inputs!$F93*N$55)+(Inputs!$G93*N$55^2)+Inputs!$H93+Inputs!$I93)/Hundreds</f>
        <v>0.70208322338292328</v>
      </c>
      <c r="O64" s="50">
        <f>TfNSW_C_Index*(Inputs!$E93+(Inputs!$F93*O$55)+(Inputs!$G93*O$55^2)+Inputs!$H93+Inputs!$I93)/Hundreds</f>
        <v>0.68840550909720921</v>
      </c>
      <c r="P64" s="50">
        <f>TfNSW_C_Index*(Inputs!$E93+(Inputs!$F93*P$55)+(Inputs!$G93*P$55^2)+Inputs!$H93+Inputs!$I93)/Hundreds</f>
        <v>0.67857465195435196</v>
      </c>
      <c r="Q64" s="50">
        <f>TfNSW_C_Index*(Inputs!$E93+(Inputs!$F93*Q$55)+(Inputs!$G93*Q$55^2)+Inputs!$H93+Inputs!$I93)/Hundreds</f>
        <v>0.67259065195435197</v>
      </c>
      <c r="R64" s="50">
        <f>TfNSW_C_Index*(Inputs!$E93+(Inputs!$F93*R$55)+(Inputs!$G93*R$55^2)+Inputs!$H93+Inputs!$I93)/Hundreds</f>
        <v>0.67045350909720891</v>
      </c>
      <c r="S64" s="50">
        <f>TfNSW_C_Index*(Inputs!$E93+(Inputs!$F93*S$55)+(Inputs!$G93*S$55^2)+Inputs!$H93+Inputs!$I93)/Hundreds</f>
        <v>0.67216322338292334</v>
      </c>
      <c r="T64" s="50">
        <f>TfNSW_C_Index*(Inputs!$E93+(Inputs!$F93*T$55)+(Inputs!$G93*T$55^2)+Inputs!$H93+Inputs!$I93)/Hundreds</f>
        <v>0.67771979481149469</v>
      </c>
      <c r="U64" s="50">
        <f>TfNSW_C_Index*(Inputs!$E93+(Inputs!$F93*U$55)+(Inputs!$G93*U$55^2)+Inputs!$H93+Inputs!$I93)/Hundreds</f>
        <v>0.68712322338292342</v>
      </c>
      <c r="V64" s="50">
        <f>TfNSW_C_Index*(Inputs!$E93+(Inputs!$F93*V$55)+(Inputs!$G93*V$55^2)+Inputs!$H93+Inputs!$I93)/Hundreds</f>
        <v>0.70037350909720919</v>
      </c>
      <c r="W64" s="50">
        <f>TfNSW_C_Index*(Inputs!$E93+(Inputs!$F93*W$55)+(Inputs!$G93*W$55^2)+Inputs!$H93+Inputs!$I93)/Hundreds</f>
        <v>0.717470651954352</v>
      </c>
      <c r="X64" s="50">
        <f>TfNSW_C_Index*(Inputs!$E93+(Inputs!$F93*X$55)+(Inputs!$G93*X$55^2)+Inputs!$H93+Inputs!$I93)/Hundreds</f>
        <v>0.73841465195435196</v>
      </c>
      <c r="Y64" s="50">
        <f>TfNSW_C_Index*(Inputs!$E93+(Inputs!$F93*Y$55)+(Inputs!$G93*Y$55^2)+Inputs!$H93+Inputs!$I93)/Hundreds</f>
        <v>0.76320550909720908</v>
      </c>
      <c r="Z64" s="50">
        <f>TfNSW_C_Index*(Inputs!$E93+(Inputs!$F93*Z$55)+(Inputs!$G93*Z$55^2)+Inputs!$H93+Inputs!$I93)/Hundreds</f>
        <v>0.79184322338292334</v>
      </c>
      <c r="AA64" s="50">
        <f>TfNSW_C_Index*(Inputs!$E93+(Inputs!$F93*AA$55)+(Inputs!$G93*AA$55^2)+Inputs!$H93+Inputs!$I93)/Hundreds</f>
        <v>0.82432779481149465</v>
      </c>
      <c r="AB64" s="50">
        <f>TfNSW_C_Index*(Inputs!$E93+(Inputs!$F93*AB$55)+(Inputs!$G93*AB$55^2)+Inputs!$H93+Inputs!$I93)/Hundreds</f>
        <v>0.86065922338292333</v>
      </c>
      <c r="AC64" s="50">
        <f>TfNSW_C_Index*(Inputs!$E93+(Inputs!$F93*AC$55)+(Inputs!$G93*AC$55^2)+Inputs!$H93+Inputs!$I93)/Hundreds</f>
        <v>0.90083750909720905</v>
      </c>
      <c r="AD64" s="50">
        <f>TfNSW_C_Index*(Inputs!$E93+(Inputs!$F93*AD$55)+(Inputs!$G93*AD$55^2)+Inputs!$H93+Inputs!$I93)/Hundreds</f>
        <v>0.94486265195435193</v>
      </c>
      <c r="AE64" s="50">
        <f>TfNSW_C_Index*(Inputs!$E93+(Inputs!$F93*AE$55)+(Inputs!$G93*AE$55^2)+Inputs!$H93+Inputs!$I93)/Hundreds</f>
        <v>0.99273465195435195</v>
      </c>
      <c r="AF64" s="39"/>
    </row>
    <row r="65" spans="4:32" x14ac:dyDescent="0.25">
      <c r="D65" s="41" t="s">
        <v>21</v>
      </c>
      <c r="E65" s="41" t="s">
        <v>8</v>
      </c>
      <c r="F65" s="42">
        <f t="shared" si="7"/>
        <v>2.2270890983618692E-3</v>
      </c>
      <c r="G65" s="50">
        <f>TfNSW_C_Index*(Inputs!$E94+(Inputs!$F94*$E$5)+(Inputs!$G94*$E$5^2)+Inputs!$H94+Inputs!$I94)/Hundreds</f>
        <v>0.772733340244526</v>
      </c>
      <c r="H65" s="49"/>
      <c r="I65" s="50">
        <f>TfNSW_C_Index*(Inputs!$E94+(Inputs!$F94*I$55)+(Inputs!$G94*I$55^2)+Inputs!$H94+Inputs!$I94)/Hundreds</f>
        <v>0.88465284024452584</v>
      </c>
      <c r="J65" s="50">
        <f>TfNSW_C_Index*(Inputs!$E94+(Inputs!$F94*J$55)+(Inputs!$G94*J$55^2)+Inputs!$H94+Inputs!$I94)/Hundreds</f>
        <v>0.85361084024452594</v>
      </c>
      <c r="K65" s="50">
        <f>TfNSW_C_Index*(Inputs!$E94+(Inputs!$F94*K$55)+(Inputs!$G94*K$55^2)+Inputs!$H94+Inputs!$I94)/Hundreds</f>
        <v>0.82609512595881152</v>
      </c>
      <c r="L65" s="50">
        <f>TfNSW_C_Index*(Inputs!$E94+(Inputs!$F94*L$55)+(Inputs!$G94*L$55^2)+Inputs!$H94+Inputs!$I94)/Hundreds</f>
        <v>0.80210569738738302</v>
      </c>
      <c r="M65" s="50">
        <f>TfNSW_C_Index*(Inputs!$E94+(Inputs!$F94*M$55)+(Inputs!$G94*M$55^2)+Inputs!$H94+Inputs!$I94)/Hundreds</f>
        <v>0.78164255453024012</v>
      </c>
      <c r="N65" s="50">
        <f>TfNSW_C_Index*(Inputs!$E94+(Inputs!$F94*N$55)+(Inputs!$G94*N$55^2)+Inputs!$H94+Inputs!$I94)/Hundreds</f>
        <v>0.76470569738738303</v>
      </c>
      <c r="O65" s="50">
        <f>TfNSW_C_Index*(Inputs!$E94+(Inputs!$F94*O$55)+(Inputs!$G94*O$55^2)+Inputs!$H94+Inputs!$I94)/Hundreds</f>
        <v>0.75129512595881154</v>
      </c>
      <c r="P65" s="50">
        <f>TfNSW_C_Index*(Inputs!$E94+(Inputs!$F94*P$55)+(Inputs!$G94*P$55^2)+Inputs!$H94+Inputs!$I94)/Hundreds</f>
        <v>0.74141084024452586</v>
      </c>
      <c r="Q65" s="50">
        <f>TfNSW_C_Index*(Inputs!$E94+(Inputs!$F94*Q$55)+(Inputs!$G94*Q$55^2)+Inputs!$H94+Inputs!$I94)/Hundreds</f>
        <v>0.73505284024452588</v>
      </c>
      <c r="R65" s="50">
        <f>TfNSW_C_Index*(Inputs!$E94+(Inputs!$F94*R$55)+(Inputs!$G94*R$55^2)+Inputs!$H94+Inputs!$I94)/Hundreds</f>
        <v>0.73222112595881161</v>
      </c>
      <c r="S65" s="50">
        <f>TfNSW_C_Index*(Inputs!$E94+(Inputs!$F94*S$55)+(Inputs!$G94*S$55^2)+Inputs!$H94+Inputs!$I94)/Hundreds</f>
        <v>0.73291569738738316</v>
      </c>
      <c r="T65" s="50">
        <f>TfNSW_C_Index*(Inputs!$E94+(Inputs!$F94*T$55)+(Inputs!$G94*T$55^2)+Inputs!$H94+Inputs!$I94)/Hundreds</f>
        <v>0.73713655453024007</v>
      </c>
      <c r="U65" s="50">
        <f>TfNSW_C_Index*(Inputs!$E94+(Inputs!$F94*U$55)+(Inputs!$G94*U$55^2)+Inputs!$H94+Inputs!$I94)/Hundreds</f>
        <v>0.74488369738738314</v>
      </c>
      <c r="V65" s="50">
        <f>TfNSW_C_Index*(Inputs!$E94+(Inputs!$F94*V$55)+(Inputs!$G94*V$55^2)+Inputs!$H94+Inputs!$I94)/Hundreds</f>
        <v>0.75615712595881168</v>
      </c>
      <c r="W65" s="50">
        <f>TfNSW_C_Index*(Inputs!$E94+(Inputs!$F94*W$55)+(Inputs!$G94*W$55^2)+Inputs!$H94+Inputs!$I94)/Hundreds</f>
        <v>0.77095684024452593</v>
      </c>
      <c r="X65" s="50">
        <f>TfNSW_C_Index*(Inputs!$E94+(Inputs!$F94*X$55)+(Inputs!$G94*X$55^2)+Inputs!$H94+Inputs!$I94)/Hundreds</f>
        <v>0.78928284024452577</v>
      </c>
      <c r="Y65" s="50">
        <f>TfNSW_C_Index*(Inputs!$E94+(Inputs!$F94*Y$55)+(Inputs!$G94*Y$55^2)+Inputs!$H94+Inputs!$I94)/Hundreds</f>
        <v>0.81113512595881165</v>
      </c>
      <c r="Z65" s="50">
        <f>TfNSW_C_Index*(Inputs!$E94+(Inputs!$F94*Z$55)+(Inputs!$G94*Z$55^2)+Inputs!$H94+Inputs!$I94)/Hundreds</f>
        <v>0.83651369738738302</v>
      </c>
      <c r="AA65" s="50">
        <f>TfNSW_C_Index*(Inputs!$E94+(Inputs!$F94*AA$55)+(Inputs!$G94*AA$55^2)+Inputs!$H94+Inputs!$I94)/Hundreds</f>
        <v>0.86541855453024008</v>
      </c>
      <c r="AB65" s="50">
        <f>TfNSW_C_Index*(Inputs!$E94+(Inputs!$F94*AB$55)+(Inputs!$G94*AB$55^2)+Inputs!$H94+Inputs!$I94)/Hundreds</f>
        <v>0.89784969738738307</v>
      </c>
      <c r="AC65" s="50">
        <f>TfNSW_C_Index*(Inputs!$E94+(Inputs!$F94*AC$55)+(Inputs!$G94*AC$55^2)+Inputs!$H94+Inputs!$I94)/Hundreds</f>
        <v>0.93380712595881155</v>
      </c>
      <c r="AD65" s="50">
        <f>TfNSW_C_Index*(Inputs!$E94+(Inputs!$F94*AD$55)+(Inputs!$G94*AD$55^2)+Inputs!$H94+Inputs!$I94)/Hundreds</f>
        <v>0.97329084024452572</v>
      </c>
      <c r="AE65" s="50">
        <f>TfNSW_C_Index*(Inputs!$E94+(Inputs!$F94*AE$55)+(Inputs!$G94*AE$55^2)+Inputs!$H94+Inputs!$I94)/Hundreds</f>
        <v>1.0163008402445259</v>
      </c>
      <c r="AF65" s="39"/>
    </row>
    <row r="66" spans="4:32" x14ac:dyDescent="0.25">
      <c r="D66" s="41" t="s">
        <v>22</v>
      </c>
      <c r="E66" s="41" t="s">
        <v>8</v>
      </c>
      <c r="F66" s="42">
        <f t="shared" si="7"/>
        <v>1.4635156932092278E-2</v>
      </c>
      <c r="G66" s="50">
        <f>TfNSW_C_Index*(Inputs!$E95+(Inputs!$F95*$E$5)+(Inputs!$G95*$E$5^2)+Inputs!$H95+Inputs!$I95)/Hundreds</f>
        <v>0.83389807054068621</v>
      </c>
      <c r="H66" s="49"/>
      <c r="I66" s="50">
        <f>TfNSW_C_Index*(Inputs!$E95+(Inputs!$F95*I$55)+(Inputs!$G95*I$55^2)+Inputs!$H95+Inputs!$I95)/Hundreds</f>
        <v>0.94769291339782913</v>
      </c>
      <c r="J66" s="50">
        <f>TfNSW_C_Index*(Inputs!$E95+(Inputs!$F95*J$55)+(Inputs!$G95*J$55^2)+Inputs!$H95+Inputs!$I95)/Hundreds</f>
        <v>0.91623417054068623</v>
      </c>
      <c r="K66" s="50">
        <f>TfNSW_C_Index*(Inputs!$E95+(Inputs!$F95*K$55)+(Inputs!$G95*K$55^2)+Inputs!$H95+Inputs!$I95)/Hundreds</f>
        <v>0.88830171339782904</v>
      </c>
      <c r="L66" s="50">
        <f>TfNSW_C_Index*(Inputs!$E95+(Inputs!$F95*L$55)+(Inputs!$G95*L$55^2)+Inputs!$H95+Inputs!$I95)/Hundreds</f>
        <v>0.86389554196925755</v>
      </c>
      <c r="M66" s="50">
        <f>TfNSW_C_Index*(Inputs!$E95+(Inputs!$F95*M$55)+(Inputs!$G95*M$55^2)+Inputs!$H95+Inputs!$I95)/Hundreds</f>
        <v>0.84301565625497188</v>
      </c>
      <c r="N66" s="50">
        <f>TfNSW_C_Index*(Inputs!$E95+(Inputs!$F95*N$55)+(Inputs!$G95*N$55^2)+Inputs!$H95+Inputs!$I95)/Hundreds</f>
        <v>0.82566205625497202</v>
      </c>
      <c r="O66" s="50">
        <f>TfNSW_C_Index*(Inputs!$E95+(Inputs!$F95*O$55)+(Inputs!$G95*O$55^2)+Inputs!$H95+Inputs!$I95)/Hundreds</f>
        <v>0.81183474196925753</v>
      </c>
      <c r="P66" s="50">
        <f>TfNSW_C_Index*(Inputs!$E95+(Inputs!$F95*P$55)+(Inputs!$G95*P$55^2)+Inputs!$H95+Inputs!$I95)/Hundreds</f>
        <v>0.80153371339782908</v>
      </c>
      <c r="Q66" s="50">
        <f>TfNSW_C_Index*(Inputs!$E95+(Inputs!$F95*Q$55)+(Inputs!$G95*Q$55^2)+Inputs!$H95+Inputs!$I95)/Hundreds</f>
        <v>0.79475897054068612</v>
      </c>
      <c r="R66" s="50">
        <f>TfNSW_C_Index*(Inputs!$E95+(Inputs!$F95*R$55)+(Inputs!$G95*R$55^2)+Inputs!$H95+Inputs!$I95)/Hundreds</f>
        <v>0.79151051339782907</v>
      </c>
      <c r="S66" s="50">
        <f>TfNSW_C_Index*(Inputs!$E95+(Inputs!$F95*S$55)+(Inputs!$G95*S$55^2)+Inputs!$H95+Inputs!$I95)/Hundreds</f>
        <v>0.79178834196925774</v>
      </c>
      <c r="T66" s="50">
        <f>TfNSW_C_Index*(Inputs!$E95+(Inputs!$F95*T$55)+(Inputs!$G95*T$55^2)+Inputs!$H95+Inputs!$I95)/Hundreds</f>
        <v>0.79559245625497199</v>
      </c>
      <c r="U66" s="50">
        <f>TfNSW_C_Index*(Inputs!$E95+(Inputs!$F95*U$55)+(Inputs!$G95*U$55^2)+Inputs!$H95+Inputs!$I95)/Hundreds</f>
        <v>0.80292285625497195</v>
      </c>
      <c r="V66" s="50">
        <f>TfNSW_C_Index*(Inputs!$E95+(Inputs!$F95*V$55)+(Inputs!$G95*V$55^2)+Inputs!$H95+Inputs!$I95)/Hundreds</f>
        <v>0.81377954196925772</v>
      </c>
      <c r="W66" s="50">
        <f>TfNSW_C_Index*(Inputs!$E95+(Inputs!$F95*W$55)+(Inputs!$G95*W$55^2)+Inputs!$H95+Inputs!$I95)/Hundreds</f>
        <v>0.82816251339782909</v>
      </c>
      <c r="X66" s="50">
        <f>TfNSW_C_Index*(Inputs!$E95+(Inputs!$F95*X$55)+(Inputs!$G95*X$55^2)+Inputs!$H95+Inputs!$I95)/Hundreds</f>
        <v>0.84607177054068627</v>
      </c>
      <c r="Y66" s="50">
        <f>TfNSW_C_Index*(Inputs!$E95+(Inputs!$F95*Y$55)+(Inputs!$G95*Y$55^2)+Inputs!$H95+Inputs!$I95)/Hundreds</f>
        <v>0.86750731339782905</v>
      </c>
      <c r="Z66" s="50">
        <f>TfNSW_C_Index*(Inputs!$E95+(Inputs!$F95*Z$55)+(Inputs!$G95*Z$55^2)+Inputs!$H95+Inputs!$I95)/Hundreds</f>
        <v>0.89246914196925753</v>
      </c>
      <c r="AA66" s="50">
        <f>TfNSW_C_Index*(Inputs!$E95+(Inputs!$F95*AA$55)+(Inputs!$G95*AA$55^2)+Inputs!$H95+Inputs!$I95)/Hundreds</f>
        <v>0.92095725625497182</v>
      </c>
      <c r="AB66" s="50">
        <f>TfNSW_C_Index*(Inputs!$E95+(Inputs!$F95*AB$55)+(Inputs!$G95*AB$55^2)+Inputs!$H95+Inputs!$I95)/Hundreds</f>
        <v>0.95297165625497204</v>
      </c>
      <c r="AC66" s="50">
        <f>TfNSW_C_Index*(Inputs!$E95+(Inputs!$F95*AC$55)+(Inputs!$G95*AC$55^2)+Inputs!$H95+Inputs!$I95)/Hundreds</f>
        <v>0.98851234196925764</v>
      </c>
      <c r="AD66" s="50">
        <f>TfNSW_C_Index*(Inputs!$E95+(Inputs!$F95*AD$55)+(Inputs!$G95*AD$55^2)+Inputs!$H95+Inputs!$I95)/Hundreds</f>
        <v>1.0275793133978288</v>
      </c>
      <c r="AE66" s="50">
        <f>TfNSW_C_Index*(Inputs!$E95+(Inputs!$F95*AE$55)+(Inputs!$G95*AE$55^2)+Inputs!$H95+Inputs!$I95)/Hundreds</f>
        <v>1.0701725705406864</v>
      </c>
      <c r="AF66" s="39"/>
    </row>
    <row r="67" spans="4:32" x14ac:dyDescent="0.25">
      <c r="D67" s="41" t="s">
        <v>49</v>
      </c>
      <c r="E67" s="41" t="s">
        <v>8</v>
      </c>
      <c r="F67" s="42">
        <f t="shared" si="7"/>
        <v>2.4816135667460822E-2</v>
      </c>
      <c r="G67" s="50">
        <f>TfNSW_C_Index*(Inputs!$E96+(Inputs!$F96*$E$5)+(Inputs!$G96*$E$5^2)+Inputs!$H96+Inputs!$I96)/Hundreds</f>
        <v>1.0131126366403655</v>
      </c>
      <c r="H67" s="49"/>
      <c r="I67" s="50">
        <f>TfNSW_C_Index*(Inputs!$E96+(Inputs!$F96*I$55)+(Inputs!$G96*I$55^2)+Inputs!$H96+Inputs!$I96)/Hundreds</f>
        <v>1.1337596937832226</v>
      </c>
      <c r="J67" s="50">
        <f>TfNSW_C_Index*(Inputs!$E96+(Inputs!$F96*J$55)+(Inputs!$G96*J$55^2)+Inputs!$H96+Inputs!$I96)/Hundreds</f>
        <v>1.1005912366403652</v>
      </c>
      <c r="K67" s="50">
        <f>TfNSW_C_Index*(Inputs!$E96+(Inputs!$F96*K$55)+(Inputs!$G96*K$55^2)+Inputs!$H96+Inputs!$I96)/Hundreds</f>
        <v>1.0710559223546512</v>
      </c>
      <c r="L67" s="50">
        <f>TfNSW_C_Index*(Inputs!$E96+(Inputs!$F96*L$55)+(Inputs!$G96*L$55^2)+Inputs!$H96+Inputs!$I96)/Hundreds</f>
        <v>1.0451537509260798</v>
      </c>
      <c r="M67" s="50">
        <f>TfNSW_C_Index*(Inputs!$E96+(Inputs!$F96*M$55)+(Inputs!$G96*M$55^2)+Inputs!$H96+Inputs!$I96)/Hundreds</f>
        <v>1.0228847223546511</v>
      </c>
      <c r="N67" s="50">
        <f>TfNSW_C_Index*(Inputs!$E96+(Inputs!$F96*N$55)+(Inputs!$G96*N$55^2)+Inputs!$H96+Inputs!$I96)/Hundreds</f>
        <v>1.0042488366403655</v>
      </c>
      <c r="O67" s="50">
        <f>TfNSW_C_Index*(Inputs!$E96+(Inputs!$F96*O$55)+(Inputs!$G96*O$55^2)+Inputs!$H96+Inputs!$I96)/Hundreds</f>
        <v>0.98924609378322226</v>
      </c>
      <c r="P67" s="50">
        <f>TfNSW_C_Index*(Inputs!$E96+(Inputs!$F96*P$55)+(Inputs!$G96*P$55^2)+Inputs!$H96+Inputs!$I96)/Hundreds</f>
        <v>0.97787649378322272</v>
      </c>
      <c r="Q67" s="50">
        <f>TfNSW_C_Index*(Inputs!$E96+(Inputs!$F96*Q$55)+(Inputs!$G96*Q$55^2)+Inputs!$H96+Inputs!$I96)/Hundreds</f>
        <v>0.97014003664036552</v>
      </c>
      <c r="R67" s="50">
        <f>TfNSW_C_Index*(Inputs!$E96+(Inputs!$F96*R$55)+(Inputs!$G96*R$55^2)+Inputs!$H96+Inputs!$I96)/Hundreds</f>
        <v>0.96603672235465099</v>
      </c>
      <c r="S67" s="50">
        <f>TfNSW_C_Index*(Inputs!$E96+(Inputs!$F96*S$55)+(Inputs!$G96*S$55^2)+Inputs!$H96+Inputs!$I96)/Hundreds</f>
        <v>0.96556655092607968</v>
      </c>
      <c r="T67" s="50">
        <f>TfNSW_C_Index*(Inputs!$E96+(Inputs!$F96*T$55)+(Inputs!$G96*T$55^2)+Inputs!$H96+Inputs!$I96)/Hundreds</f>
        <v>0.96872952235465104</v>
      </c>
      <c r="U67" s="50">
        <f>TfNSW_C_Index*(Inputs!$E96+(Inputs!$F96*U$55)+(Inputs!$G96*U$55^2)+Inputs!$H96+Inputs!$I96)/Hundreds</f>
        <v>0.9755256366403654</v>
      </c>
      <c r="V67" s="50">
        <f>TfNSW_C_Index*(Inputs!$E96+(Inputs!$F96*V$55)+(Inputs!$G96*V$55^2)+Inputs!$H96+Inputs!$I96)/Hundreds</f>
        <v>0.98595489378322265</v>
      </c>
      <c r="W67" s="50">
        <f>TfNSW_C_Index*(Inputs!$E96+(Inputs!$F96*W$55)+(Inputs!$G96*W$55^2)+Inputs!$H96+Inputs!$I96)/Hundreds</f>
        <v>1.0000172937832223</v>
      </c>
      <c r="X67" s="50">
        <f>TfNSW_C_Index*(Inputs!$E96+(Inputs!$F96*X$55)+(Inputs!$G96*X$55^2)+Inputs!$H96+Inputs!$I96)/Hundreds</f>
        <v>1.0177128366403656</v>
      </c>
      <c r="Y67" s="50">
        <f>TfNSW_C_Index*(Inputs!$E96+(Inputs!$F96*Y$55)+(Inputs!$G96*Y$55^2)+Inputs!$H96+Inputs!$I96)/Hundreds</f>
        <v>1.0390415223546512</v>
      </c>
      <c r="Z67" s="50">
        <f>TfNSW_C_Index*(Inputs!$E96+(Inputs!$F96*Z$55)+(Inputs!$G96*Z$55^2)+Inputs!$H96+Inputs!$I96)/Hundreds</f>
        <v>1.0640033509260798</v>
      </c>
      <c r="AA67" s="50">
        <f>TfNSW_C_Index*(Inputs!$E96+(Inputs!$F96*AA$55)+(Inputs!$G96*AA$55^2)+Inputs!$H96+Inputs!$I96)/Hundreds</f>
        <v>1.0925983223546512</v>
      </c>
      <c r="AB67" s="50">
        <f>TfNSW_C_Index*(Inputs!$E96+(Inputs!$F96*AB$55)+(Inputs!$G96*AB$55^2)+Inputs!$H96+Inputs!$I96)/Hundreds</f>
        <v>1.1248264366403655</v>
      </c>
      <c r="AC67" s="50">
        <f>TfNSW_C_Index*(Inputs!$E96+(Inputs!$F96*AC$55)+(Inputs!$G96*AC$55^2)+Inputs!$H96+Inputs!$I96)/Hundreds</f>
        <v>1.1606876937832227</v>
      </c>
      <c r="AD67" s="50">
        <f>TfNSW_C_Index*(Inputs!$E96+(Inputs!$F96*AD$55)+(Inputs!$G96*AD$55^2)+Inputs!$H96+Inputs!$I96)/Hundreds</f>
        <v>1.2001820937832226</v>
      </c>
      <c r="AE67" s="50">
        <f>TfNSW_C_Index*(Inputs!$E96+(Inputs!$F96*AE$55)+(Inputs!$G96*AE$55^2)+Inputs!$H96+Inputs!$I96)/Hundreds</f>
        <v>1.2433096366403655</v>
      </c>
      <c r="AF67" s="39"/>
    </row>
    <row r="68" spans="4:32" x14ac:dyDescent="0.25">
      <c r="D68" s="41" t="s">
        <v>56</v>
      </c>
      <c r="E68" s="41" t="s">
        <v>8</v>
      </c>
      <c r="F68" s="42">
        <f t="shared" si="7"/>
        <v>2.2270890983618688E-2</v>
      </c>
      <c r="G68" s="50">
        <f>TfNSW_C_Index*(Inputs!$E97+(Inputs!$F97*$E$5)+(Inputs!$G97*$E$5^2)+Inputs!$H97+Inputs!$I97)/Hundreds</f>
        <v>0.78743800880847503</v>
      </c>
      <c r="H68" s="49"/>
      <c r="I68" s="50">
        <f>TfNSW_C_Index*(Inputs!$E97+(Inputs!$F97*I$55)+(Inputs!$G97*I$55^2)+Inputs!$H97+Inputs!$I97)/Hundreds</f>
        <v>0.90619770166561797</v>
      </c>
      <c r="J68" s="50">
        <f>TfNSW_C_Index*(Inputs!$E97+(Inputs!$F97*J$55)+(Inputs!$G97*J$55^2)+Inputs!$H97+Inputs!$I97)/Hundreds</f>
        <v>0.875412158808475</v>
      </c>
      <c r="K68" s="50">
        <f>TfNSW_C_Index*(Inputs!$E97+(Inputs!$F97*K$55)+(Inputs!$G97*K$55^2)+Inputs!$H97+Inputs!$I97)/Hundreds</f>
        <v>0.84713775880847508</v>
      </c>
      <c r="L68" s="50">
        <f>TfNSW_C_Index*(Inputs!$E97+(Inputs!$F97*L$55)+(Inputs!$G97*L$55^2)+Inputs!$H97+Inputs!$I97)/Hundreds</f>
        <v>0.8213745016656181</v>
      </c>
      <c r="M68" s="50">
        <f>TfNSW_C_Index*(Inputs!$E97+(Inputs!$F97*M$55)+(Inputs!$G97*M$55^2)+Inputs!$H97+Inputs!$I97)/Hundreds</f>
        <v>0.79812238737990371</v>
      </c>
      <c r="N68" s="50">
        <f>TfNSW_C_Index*(Inputs!$E97+(Inputs!$F97*N$55)+(Inputs!$G97*N$55^2)+Inputs!$H97+Inputs!$I97)/Hundreds</f>
        <v>0.77738141595133226</v>
      </c>
      <c r="O68" s="50">
        <f>TfNSW_C_Index*(Inputs!$E97+(Inputs!$F97*O$55)+(Inputs!$G97*O$55^2)+Inputs!$H97+Inputs!$I97)/Hundreds</f>
        <v>0.75915158737990351</v>
      </c>
      <c r="P68" s="50">
        <f>TfNSW_C_Index*(Inputs!$E97+(Inputs!$F97*P$55)+(Inputs!$G97*P$55^2)+Inputs!$H97+Inputs!$I97)/Hundreds</f>
        <v>0.74343290166561804</v>
      </c>
      <c r="Q68" s="50">
        <f>TfNSW_C_Index*(Inputs!$E97+(Inputs!$F97*Q$55)+(Inputs!$G97*Q$55^2)+Inputs!$H97+Inputs!$I97)/Hundreds</f>
        <v>0.73022535880847517</v>
      </c>
      <c r="R68" s="50">
        <f>TfNSW_C_Index*(Inputs!$E97+(Inputs!$F97*R$55)+(Inputs!$G97*R$55^2)+Inputs!$H97+Inputs!$I97)/Hundreds</f>
        <v>0.71952895880847523</v>
      </c>
      <c r="S68" s="50">
        <f>TfNSW_C_Index*(Inputs!$E97+(Inputs!$F97*S$55)+(Inputs!$G97*S$55^2)+Inputs!$H97+Inputs!$I97)/Hundreds</f>
        <v>0.71134370166561789</v>
      </c>
      <c r="T68" s="50">
        <f>TfNSW_C_Index*(Inputs!$E97+(Inputs!$F97*T$55)+(Inputs!$G97*T$55^2)+Inputs!$H97+Inputs!$I97)/Hundreds</f>
        <v>0.7056695873799036</v>
      </c>
      <c r="U68" s="50">
        <f>TfNSW_C_Index*(Inputs!$E97+(Inputs!$F97*U$55)+(Inputs!$G97*U$55^2)+Inputs!$H97+Inputs!$I97)/Hundreds</f>
        <v>0.70250661595133224</v>
      </c>
      <c r="V68" s="50">
        <f>TfNSW_C_Index*(Inputs!$E97+(Inputs!$F97*V$55)+(Inputs!$G97*V$55^2)+Inputs!$H97+Inputs!$I97)/Hundreds</f>
        <v>0.70185478737990348</v>
      </c>
      <c r="W68" s="50">
        <f>TfNSW_C_Index*(Inputs!$E97+(Inputs!$F97*W$55)+(Inputs!$G97*W$55^2)+Inputs!$H97+Inputs!$I97)/Hundreds</f>
        <v>0.70371410166561799</v>
      </c>
      <c r="X68" s="50">
        <f>TfNSW_C_Index*(Inputs!$E97+(Inputs!$F97*X$55)+(Inputs!$G97*X$55^2)+Inputs!$H97+Inputs!$I97)/Hundreds</f>
        <v>0.70808455880847521</v>
      </c>
      <c r="Y68" s="50">
        <f>TfNSW_C_Index*(Inputs!$E97+(Inputs!$F97*Y$55)+(Inputs!$G97*Y$55^2)+Inputs!$H97+Inputs!$I97)/Hundreds</f>
        <v>0.71496615880847503</v>
      </c>
      <c r="Z68" s="50">
        <f>TfNSW_C_Index*(Inputs!$E97+(Inputs!$F97*Z$55)+(Inputs!$G97*Z$55^2)+Inputs!$H97+Inputs!$I97)/Hundreds</f>
        <v>0.724358901665618</v>
      </c>
      <c r="AA68" s="50">
        <f>TfNSW_C_Index*(Inputs!$E97+(Inputs!$F97*AA$55)+(Inputs!$G97*AA$55^2)+Inputs!$H97+Inputs!$I97)/Hundreds</f>
        <v>0.7362627873799038</v>
      </c>
      <c r="AB68" s="50">
        <f>TfNSW_C_Index*(Inputs!$E97+(Inputs!$F97*AB$55)+(Inputs!$G97*AB$55^2)+Inputs!$H97+Inputs!$I97)/Hundreds</f>
        <v>0.75067781595133243</v>
      </c>
      <c r="AC68" s="50">
        <f>TfNSW_C_Index*(Inputs!$E97+(Inputs!$F97*AC$55)+(Inputs!$G97*AC$55^2)+Inputs!$H97+Inputs!$I97)/Hundreds</f>
        <v>0.76760398737990376</v>
      </c>
      <c r="AD68" s="50">
        <f>TfNSW_C_Index*(Inputs!$E97+(Inputs!$F97*AD$55)+(Inputs!$G97*AD$55^2)+Inputs!$H97+Inputs!$I97)/Hundreds</f>
        <v>0.78704130166561792</v>
      </c>
      <c r="AE68" s="50">
        <f>TfNSW_C_Index*(Inputs!$E97+(Inputs!$F97*AE$55)+(Inputs!$G97*AE$55^2)+Inputs!$H97+Inputs!$I97)/Hundreds</f>
        <v>0.80898975880847512</v>
      </c>
      <c r="AF68" s="39"/>
    </row>
    <row r="69" spans="4:32" x14ac:dyDescent="0.25">
      <c r="D69" s="93" t="s">
        <v>6</v>
      </c>
      <c r="E69" s="94"/>
      <c r="F69" s="44">
        <f>SUMIF($E$79:$E$91,$D69,F$79:F$91)</f>
        <v>0.65858206194415259</v>
      </c>
      <c r="G69" s="51">
        <f>SUMPRODUCT($F$100:$F$102,$G$100:$G$102)/SUM($F$100:$F$102)</f>
        <v>0.31282507448341607</v>
      </c>
      <c r="H69" s="49"/>
      <c r="I69" s="51">
        <f>SUMPRODUCT($F$56:$F$58,I$56:I$58)/SUM($F$56:$F$58)</f>
        <v>0.24854948271009933</v>
      </c>
      <c r="J69" s="51">
        <f t="shared" ref="J69:AE69" si="8">SUMPRODUCT($F$56:$F$58,J$56:J$58)/SUM($F$56:$F$58)</f>
        <v>0.24017811816826667</v>
      </c>
      <c r="K69" s="51">
        <f t="shared" si="8"/>
        <v>0.23244619585750964</v>
      </c>
      <c r="L69" s="51">
        <f t="shared" si="8"/>
        <v>0.22535371577782842</v>
      </c>
      <c r="M69" s="51">
        <f t="shared" si="8"/>
        <v>0.21890067792922285</v>
      </c>
      <c r="N69" s="51">
        <f t="shared" si="8"/>
        <v>0.21308708231169293</v>
      </c>
      <c r="O69" s="51">
        <f t="shared" si="8"/>
        <v>0.2079129289252388</v>
      </c>
      <c r="P69" s="51">
        <f t="shared" si="8"/>
        <v>0.20337821776986029</v>
      </c>
      <c r="Q69" s="51">
        <f t="shared" si="8"/>
        <v>0.19948294884555753</v>
      </c>
      <c r="R69" s="51">
        <f t="shared" si="8"/>
        <v>0.19622712215233043</v>
      </c>
      <c r="S69" s="51">
        <f t="shared" si="8"/>
        <v>0.19361073769017903</v>
      </c>
      <c r="T69" s="51">
        <f t="shared" si="8"/>
        <v>0.19163379545910331</v>
      </c>
      <c r="U69" s="51">
        <f t="shared" si="8"/>
        <v>0.19029629545910332</v>
      </c>
      <c r="V69" s="51">
        <f t="shared" si="8"/>
        <v>0.18959823769017903</v>
      </c>
      <c r="W69" s="51">
        <f t="shared" si="8"/>
        <v>0.18953962215233042</v>
      </c>
      <c r="X69" s="51">
        <f t="shared" si="8"/>
        <v>0.19012044884555745</v>
      </c>
      <c r="Y69" s="51">
        <f t="shared" si="8"/>
        <v>0.19134071776986028</v>
      </c>
      <c r="Z69" s="51">
        <f t="shared" si="8"/>
        <v>0.19320042892523875</v>
      </c>
      <c r="AA69" s="51">
        <f t="shared" si="8"/>
        <v>0.19569958231169296</v>
      </c>
      <c r="AB69" s="51">
        <f t="shared" si="8"/>
        <v>0.19883817792922284</v>
      </c>
      <c r="AC69" s="51">
        <f t="shared" si="8"/>
        <v>0.2026162157778284</v>
      </c>
      <c r="AD69" s="51">
        <f t="shared" si="8"/>
        <v>0.20703369585750966</v>
      </c>
      <c r="AE69" s="51">
        <f t="shared" si="8"/>
        <v>0.21209061816826666</v>
      </c>
      <c r="AF69" s="39"/>
    </row>
    <row r="70" spans="4:32" x14ac:dyDescent="0.25">
      <c r="D70" s="93" t="s">
        <v>7</v>
      </c>
      <c r="E70" s="94"/>
      <c r="F70" s="44">
        <f t="shared" ref="F70:F71" si="9">SUMIF($E$79:$E$91,$D70,F$79:F$91)</f>
        <v>0.18401231188126138</v>
      </c>
      <c r="G70" s="51">
        <f>SUMPRODUCT($F$103:$F$104,$G$103:$G$104)/SUM($F$103:$F$104)</f>
        <v>0.37013839078928407</v>
      </c>
      <c r="H70" s="49"/>
      <c r="I70" s="51">
        <f>SUMPRODUCT($F$59:$F$60,I$59:I$60)/SUM($F$59:$F$60)</f>
        <v>0.30215281324432025</v>
      </c>
      <c r="J70" s="51">
        <f t="shared" ref="J70:AE70" si="10">SUMPRODUCT($F$59:$F$60,J$59:J$60)/SUM($F$59:$F$60)</f>
        <v>0.29407949185882992</v>
      </c>
      <c r="K70" s="51">
        <f t="shared" si="10"/>
        <v>0.28673187097308123</v>
      </c>
      <c r="L70" s="51">
        <f t="shared" si="10"/>
        <v>0.28010995058707394</v>
      </c>
      <c r="M70" s="51">
        <f t="shared" si="10"/>
        <v>0.27421373070080829</v>
      </c>
      <c r="N70" s="51">
        <f t="shared" si="10"/>
        <v>0.26904321131428405</v>
      </c>
      <c r="O70" s="51">
        <f t="shared" si="10"/>
        <v>0.26459839242750133</v>
      </c>
      <c r="P70" s="51">
        <f t="shared" si="10"/>
        <v>0.26087927404046013</v>
      </c>
      <c r="Q70" s="51">
        <f t="shared" si="10"/>
        <v>0.25788585615316045</v>
      </c>
      <c r="R70" s="51">
        <f t="shared" si="10"/>
        <v>0.25561813876560235</v>
      </c>
      <c r="S70" s="51">
        <f t="shared" si="10"/>
        <v>0.25407612187778572</v>
      </c>
      <c r="T70" s="51">
        <f t="shared" si="10"/>
        <v>0.25325980548971055</v>
      </c>
      <c r="U70" s="51">
        <f t="shared" si="10"/>
        <v>0.25316918960137691</v>
      </c>
      <c r="V70" s="51">
        <f t="shared" si="10"/>
        <v>0.25380427421278479</v>
      </c>
      <c r="W70" s="51">
        <f t="shared" si="10"/>
        <v>0.25516505932393424</v>
      </c>
      <c r="X70" s="51">
        <f t="shared" si="10"/>
        <v>0.25725154493482516</v>
      </c>
      <c r="Y70" s="51">
        <f t="shared" si="10"/>
        <v>0.26006373104545755</v>
      </c>
      <c r="Z70" s="51">
        <f t="shared" si="10"/>
        <v>0.26360161765583151</v>
      </c>
      <c r="AA70" s="51">
        <f t="shared" si="10"/>
        <v>0.26786520476594694</v>
      </c>
      <c r="AB70" s="51">
        <f t="shared" si="10"/>
        <v>0.27285449237580389</v>
      </c>
      <c r="AC70" s="51">
        <f t="shared" si="10"/>
        <v>0.27856948048540237</v>
      </c>
      <c r="AD70" s="51">
        <f t="shared" si="10"/>
        <v>0.28501016909474236</v>
      </c>
      <c r="AE70" s="51">
        <f t="shared" si="10"/>
        <v>0.29217655820382388</v>
      </c>
      <c r="AF70" s="39"/>
    </row>
    <row r="71" spans="4:32" x14ac:dyDescent="0.25">
      <c r="D71" s="93" t="s">
        <v>8</v>
      </c>
      <c r="E71" s="94"/>
      <c r="F71" s="44">
        <f t="shared" si="9"/>
        <v>0.15740562617458603</v>
      </c>
      <c r="G71" s="51">
        <f>SUMPRODUCT($F$84:$F$91,$G$105:$G$112)/SUM($F$84:$F$91)</f>
        <v>0.92311747736916161</v>
      </c>
      <c r="H71" s="49"/>
      <c r="I71" s="51">
        <f>SUMPRODUCT($F$61:$F$68,I$61:I$68)/SUM($F$61:$F$68)</f>
        <v>0.74489944336215685</v>
      </c>
      <c r="J71" s="51">
        <f t="shared" ref="J71:AE71" si="11">SUMPRODUCT($F$61:$F$68,J$61:J$68)/SUM($F$61:$F$68)</f>
        <v>0.7182277151600589</v>
      </c>
      <c r="K71" s="51">
        <f t="shared" si="11"/>
        <v>0.69439349766855363</v>
      </c>
      <c r="L71" s="51">
        <f t="shared" si="11"/>
        <v>0.67339679088764071</v>
      </c>
      <c r="M71" s="51">
        <f t="shared" si="11"/>
        <v>0.65523759481732002</v>
      </c>
      <c r="N71" s="51">
        <f t="shared" si="11"/>
        <v>0.6399159094575918</v>
      </c>
      <c r="O71" s="51">
        <f t="shared" si="11"/>
        <v>0.62743173480845604</v>
      </c>
      <c r="P71" s="51">
        <f t="shared" si="11"/>
        <v>0.61778507086991274</v>
      </c>
      <c r="Q71" s="51">
        <f t="shared" si="11"/>
        <v>0.6109759176419618</v>
      </c>
      <c r="R71" s="51">
        <f t="shared" si="11"/>
        <v>0.60700427512460331</v>
      </c>
      <c r="S71" s="51">
        <f t="shared" si="11"/>
        <v>0.60587014331783706</v>
      </c>
      <c r="T71" s="51">
        <f t="shared" si="11"/>
        <v>0.6075735222216635</v>
      </c>
      <c r="U71" s="51">
        <f t="shared" si="11"/>
        <v>0.61211441183608195</v>
      </c>
      <c r="V71" s="51">
        <f t="shared" si="11"/>
        <v>0.6194928121610932</v>
      </c>
      <c r="W71" s="51">
        <f t="shared" si="11"/>
        <v>0.62970872319669657</v>
      </c>
      <c r="X71" s="51">
        <f t="shared" si="11"/>
        <v>0.64276214494289252</v>
      </c>
      <c r="Y71" s="51">
        <f t="shared" si="11"/>
        <v>0.65865307739968071</v>
      </c>
      <c r="Z71" s="51">
        <f t="shared" si="11"/>
        <v>0.67738152056706147</v>
      </c>
      <c r="AA71" s="51">
        <f t="shared" si="11"/>
        <v>0.69894747444503447</v>
      </c>
      <c r="AB71" s="51">
        <f t="shared" si="11"/>
        <v>0.72335093903360015</v>
      </c>
      <c r="AC71" s="51">
        <f t="shared" si="11"/>
        <v>0.75059191433275807</v>
      </c>
      <c r="AD71" s="51">
        <f t="shared" si="11"/>
        <v>0.78067040034250834</v>
      </c>
      <c r="AE71" s="51">
        <f t="shared" si="11"/>
        <v>0.81358639706285119</v>
      </c>
      <c r="AF71" s="39"/>
    </row>
    <row r="72" spans="4:32" x14ac:dyDescent="0.25">
      <c r="D72" s="93" t="s">
        <v>52</v>
      </c>
      <c r="E72" s="94"/>
      <c r="F72" s="44">
        <f>SUM(F56:F68)</f>
        <v>1</v>
      </c>
      <c r="G72" s="52">
        <f>SUMPRODUCT(F69:F71,G69:G71)</f>
        <v>0.41943488814426433</v>
      </c>
      <c r="H72" s="49"/>
      <c r="I72" s="52">
        <f>SUMPRODUCT($F69:$F71,I69:I71)</f>
        <v>0.33654143184440499</v>
      </c>
      <c r="J72" s="52">
        <f t="shared" ref="J72:AE72" si="12">SUMPRODUCT($F69:$F71,J69:J71)</f>
        <v>0.32534433071164459</v>
      </c>
      <c r="K72" s="52">
        <f t="shared" si="12"/>
        <v>0.3151485327387889</v>
      </c>
      <c r="L72" s="52">
        <f t="shared" si="12"/>
        <v>0.30595403792583797</v>
      </c>
      <c r="M72" s="52">
        <f t="shared" si="12"/>
        <v>0.29776084627279176</v>
      </c>
      <c r="N72" s="52">
        <f t="shared" si="12"/>
        <v>0.29056895777965019</v>
      </c>
      <c r="O72" s="52">
        <f t="shared" si="12"/>
        <v>0.2843783724464134</v>
      </c>
      <c r="P72" s="52">
        <f t="shared" si="12"/>
        <v>0.27918909027308131</v>
      </c>
      <c r="Q72" s="52">
        <f t="shared" si="12"/>
        <v>0.27500111125965399</v>
      </c>
      <c r="R72" s="52">
        <f t="shared" si="12"/>
        <v>0.27181443540613132</v>
      </c>
      <c r="S72" s="52">
        <f t="shared" si="12"/>
        <v>0.26962906271251341</v>
      </c>
      <c r="T72" s="52">
        <f t="shared" si="12"/>
        <v>0.26844499317880016</v>
      </c>
      <c r="U72" s="52">
        <f t="shared" si="12"/>
        <v>0.26826222680499162</v>
      </c>
      <c r="V72" s="52">
        <f t="shared" si="12"/>
        <v>0.26908076359108785</v>
      </c>
      <c r="W72" s="52">
        <f t="shared" si="12"/>
        <v>0.27090060353708878</v>
      </c>
      <c r="X72" s="52">
        <f t="shared" si="12"/>
        <v>0.27372174664299442</v>
      </c>
      <c r="Y72" s="52">
        <f t="shared" si="12"/>
        <v>0.27754419290880478</v>
      </c>
      <c r="Z72" s="52">
        <f t="shared" si="12"/>
        <v>0.28236794233451984</v>
      </c>
      <c r="AA72" s="52">
        <f t="shared" si="12"/>
        <v>0.28819299492013967</v>
      </c>
      <c r="AB72" s="52">
        <f t="shared" si="12"/>
        <v>0.2950193506656642</v>
      </c>
      <c r="AC72" s="52">
        <f t="shared" si="12"/>
        <v>0.3028470095710934</v>
      </c>
      <c r="AD72" s="52">
        <f t="shared" si="12"/>
        <v>0.31167597163642735</v>
      </c>
      <c r="AE72" s="52">
        <f t="shared" si="12"/>
        <v>0.32150623686166602</v>
      </c>
      <c r="AF72" s="39"/>
    </row>
    <row r="73" spans="4:32" x14ac:dyDescent="0.25">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row>
    <row r="74" spans="4:32" x14ac:dyDescent="0.25">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row>
    <row r="75" spans="4:32" ht="21" x14ac:dyDescent="0.4">
      <c r="D75" s="66" t="s">
        <v>82</v>
      </c>
      <c r="E75" s="45"/>
      <c r="F75" s="39"/>
      <c r="G75" s="39"/>
      <c r="H75" s="39"/>
      <c r="I75" s="46">
        <f>INDEX(Inputs!G115:G124,MATCH(Calculator!$E$7,Indexation_L,0))</f>
        <v>1.0347567030784508</v>
      </c>
      <c r="J75" s="40" t="s">
        <v>87</v>
      </c>
      <c r="K75" s="39"/>
      <c r="L75" s="39"/>
      <c r="M75" s="39"/>
      <c r="N75" s="46">
        <f>INDEX(Inputs!G129:G138,MATCH(Calculator!$E$7,Indexation_L,0))</f>
        <v>1.0685714285714285</v>
      </c>
      <c r="O75" s="40" t="s">
        <v>86</v>
      </c>
      <c r="P75" s="39"/>
      <c r="Q75" s="39"/>
      <c r="R75" s="39"/>
      <c r="S75" s="39"/>
      <c r="T75" s="39"/>
      <c r="U75" s="39"/>
      <c r="V75" s="39"/>
      <c r="W75" s="39"/>
      <c r="X75" s="39"/>
      <c r="Y75" s="39"/>
      <c r="Z75" s="39"/>
      <c r="AA75" s="39"/>
      <c r="AB75" s="39"/>
      <c r="AC75" s="39"/>
      <c r="AD75" s="39"/>
      <c r="AE75" s="39"/>
      <c r="AF75" s="39"/>
    </row>
    <row r="76" spans="4:32" ht="15.6" x14ac:dyDescent="0.3">
      <c r="D76" s="40" t="s">
        <v>50</v>
      </c>
      <c r="E76" s="48"/>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row>
    <row r="77" spans="4:32" ht="14.4" x14ac:dyDescent="0.3">
      <c r="D77" s="97" t="s">
        <v>13</v>
      </c>
      <c r="E77" s="97"/>
      <c r="F77" s="97"/>
      <c r="G77" s="97"/>
      <c r="H77" s="49"/>
      <c r="I77" s="40" t="s">
        <v>57</v>
      </c>
      <c r="J77" s="49"/>
      <c r="K77" s="49"/>
      <c r="L77" s="49"/>
      <c r="M77" s="49"/>
      <c r="N77" s="49"/>
      <c r="O77" s="49"/>
      <c r="P77" s="49"/>
      <c r="Q77" s="49"/>
      <c r="R77" s="49"/>
      <c r="S77" s="49"/>
      <c r="T77" s="49"/>
      <c r="U77" s="49"/>
      <c r="V77" s="49"/>
      <c r="W77" s="49"/>
      <c r="X77" s="49"/>
      <c r="Y77" s="49"/>
      <c r="Z77" s="49"/>
      <c r="AA77" s="49"/>
      <c r="AB77" s="49"/>
      <c r="AC77" s="49"/>
      <c r="AD77" s="49"/>
      <c r="AE77" s="49"/>
      <c r="AF77" s="39"/>
    </row>
    <row r="78" spans="4:32" x14ac:dyDescent="0.25">
      <c r="D78" s="68" t="s">
        <v>29</v>
      </c>
      <c r="E78" s="68" t="s">
        <v>28</v>
      </c>
      <c r="F78" s="68" t="s">
        <v>33</v>
      </c>
      <c r="G78" s="68" t="str">
        <f>"VOC ($/km) at "&amp;speed&amp;" kph"</f>
        <v>VOC ($/km) at 27.5 kph</v>
      </c>
      <c r="H78" s="49"/>
      <c r="I78" s="64">
        <v>5</v>
      </c>
      <c r="J78" s="64">
        <v>10</v>
      </c>
      <c r="K78" s="64">
        <v>15</v>
      </c>
      <c r="L78" s="64">
        <v>20</v>
      </c>
      <c r="M78" s="64">
        <v>25</v>
      </c>
      <c r="N78" s="64">
        <v>30</v>
      </c>
      <c r="O78" s="64">
        <v>35</v>
      </c>
      <c r="P78" s="64">
        <v>40</v>
      </c>
      <c r="Q78" s="64">
        <v>45</v>
      </c>
      <c r="R78" s="64">
        <v>50</v>
      </c>
      <c r="S78" s="64">
        <v>55</v>
      </c>
      <c r="T78" s="64">
        <v>60</v>
      </c>
      <c r="U78" s="64">
        <v>65</v>
      </c>
      <c r="V78" s="64">
        <v>70</v>
      </c>
      <c r="W78" s="64">
        <v>75</v>
      </c>
      <c r="X78" s="64">
        <v>80</v>
      </c>
      <c r="Y78" s="64">
        <v>85</v>
      </c>
      <c r="Z78" s="64">
        <v>90</v>
      </c>
      <c r="AA78" s="64">
        <v>95</v>
      </c>
      <c r="AB78" s="64">
        <v>100</v>
      </c>
      <c r="AC78" s="64">
        <v>105</v>
      </c>
      <c r="AD78" s="64">
        <v>110</v>
      </c>
      <c r="AE78" s="64">
        <v>115</v>
      </c>
      <c r="AF78" s="39"/>
    </row>
    <row r="79" spans="4:32" x14ac:dyDescent="0.25">
      <c r="D79" s="41" t="s">
        <v>17</v>
      </c>
      <c r="E79" s="41" t="s">
        <v>6</v>
      </c>
      <c r="F79" s="42">
        <f t="shared" ref="F79:F91" si="13">IF($E$6=$E$10,E11,F11)</f>
        <v>0</v>
      </c>
      <c r="G79" s="50">
        <f>ATAP_index*(Inputs!E8+(Inputs!F8/Calculator!$E$5))/Hundreds</f>
        <v>0.44502530316872801</v>
      </c>
      <c r="H79" s="49"/>
      <c r="I79" s="50">
        <f>ATAP_index*(Inputs!$E8+(Inputs!$F8/Calculator!I$78))/Hundreds</f>
        <v>1.8644616718967228</v>
      </c>
      <c r="J79" s="50">
        <f>ATAP_index*(Inputs!$E8+(Inputs!$F8/Calculator!J$78))/Hundreds</f>
        <v>0.99702833545183722</v>
      </c>
      <c r="K79" s="50">
        <f>ATAP_index*(Inputs!$E8+(Inputs!$F8/Calculator!K$78))/Hundreds</f>
        <v>0.70788388997020857</v>
      </c>
      <c r="L79" s="50">
        <f>ATAP_index*(Inputs!$E8+(Inputs!$F8/Calculator!L$78))/Hundreds</f>
        <v>0.56331166722939419</v>
      </c>
      <c r="M79" s="50">
        <f>ATAP_index*(Inputs!$E8+(Inputs!$F8/Calculator!M$78))/Hundreds</f>
        <v>0.47656833358490563</v>
      </c>
      <c r="N79" s="50">
        <f>ATAP_index*(Inputs!$E8+(Inputs!$F8/Calculator!N$78))/Hundreds</f>
        <v>0.41873944448857997</v>
      </c>
      <c r="O79" s="50">
        <f>ATAP_index*(Inputs!$E8+(Inputs!$F8/Calculator!O$78))/Hundreds</f>
        <v>0.37743309513406159</v>
      </c>
      <c r="P79" s="50">
        <f>ATAP_index*(Inputs!$E8+(Inputs!$F8/Calculator!P$78))/Hundreds</f>
        <v>0.34645333311817272</v>
      </c>
      <c r="Q79" s="50">
        <f>ATAP_index*(Inputs!$E8+(Inputs!$F8/Calculator!Q$78))/Hundreds</f>
        <v>0.32235796266137046</v>
      </c>
      <c r="R79" s="50">
        <f>ATAP_index*(Inputs!$E8+(Inputs!$F8/Calculator!R$78))/Hundreds</f>
        <v>0.30308166629592853</v>
      </c>
      <c r="S79" s="50">
        <f>ATAP_index*(Inputs!$E8+(Inputs!$F8/Calculator!S$78))/Hundreds</f>
        <v>0.28731015108783969</v>
      </c>
      <c r="T79" s="50">
        <f>ATAP_index*(Inputs!$E8+(Inputs!$F8/Calculator!T$78))/Hundreds</f>
        <v>0.27416722174776564</v>
      </c>
      <c r="U79" s="50">
        <f>ATAP_index*(Inputs!$E8+(Inputs!$F8/Calculator!U$78))/Hundreds</f>
        <v>0.26304628153693377</v>
      </c>
      <c r="V79" s="50">
        <f>ATAP_index*(Inputs!$E8+(Inputs!$F8/Calculator!V$78))/Hundreds</f>
        <v>0.25351404707050645</v>
      </c>
      <c r="W79" s="50">
        <f>ATAP_index*(Inputs!$E8+(Inputs!$F8/Calculator!W$78))/Hundreds</f>
        <v>0.24525277719960278</v>
      </c>
      <c r="X79" s="50">
        <f>ATAP_index*(Inputs!$E8+(Inputs!$F8/Calculator!X$78))/Hundreds</f>
        <v>0.23802416606256205</v>
      </c>
      <c r="Y79" s="50">
        <f>ATAP_index*(Inputs!$E8+(Inputs!$F8/Calculator!Y$78))/Hundreds</f>
        <v>0.2316459797651732</v>
      </c>
      <c r="Z79" s="50">
        <f>ATAP_index*(Inputs!$E8+(Inputs!$F8/Calculator!Z$78))/Hundreds</f>
        <v>0.22597648083416089</v>
      </c>
      <c r="AA79" s="50">
        <f>ATAP_index*(Inputs!$E8+(Inputs!$F8/Calculator!AA$78))/Hundreds</f>
        <v>0.22090377126430774</v>
      </c>
      <c r="AB79" s="50">
        <f>ATAP_index*(Inputs!$E8+(Inputs!$F8/Calculator!AB$78))/Hundreds</f>
        <v>0.21633833265143995</v>
      </c>
      <c r="AC79" s="50">
        <f>ATAP_index*(Inputs!$E8+(Inputs!$F8/Calculator!AC$78))/Hundreds</f>
        <v>0.21220769771598808</v>
      </c>
      <c r="AD79" s="50">
        <f>ATAP_index*(Inputs!$E8+(Inputs!$F8/Calculator!AD$78))/Hundreds</f>
        <v>0.20845257504739551</v>
      </c>
      <c r="AE79" s="50">
        <f>ATAP_index*(Inputs!$E8+(Inputs!$F8/Calculator!AE$78))/Hundreds</f>
        <v>0.20502398478476749</v>
      </c>
      <c r="AF79" s="39"/>
    </row>
    <row r="80" spans="4:32" x14ac:dyDescent="0.25">
      <c r="D80" s="41" t="s">
        <v>18</v>
      </c>
      <c r="E80" s="41" t="s">
        <v>6</v>
      </c>
      <c r="F80" s="42">
        <f t="shared" si="13"/>
        <v>0.65858206194415259</v>
      </c>
      <c r="G80" s="50">
        <f>ATAP_index*(Inputs!E9+(Inputs!F9/Calculator!$E$5))/Hundreds</f>
        <v>0.62590788646745521</v>
      </c>
      <c r="H80" s="49"/>
      <c r="I80" s="50">
        <f>ATAP_index*(Inputs!$E9+(Inputs!$F9/Calculator!I$78))/Hundreds</f>
        <v>2.8533929326713015</v>
      </c>
      <c r="J80" s="50">
        <f>ATAP_index*(Inputs!$E9+(Inputs!$F9/Calculator!J$78))/Hundreds</f>
        <v>1.492152071102284</v>
      </c>
      <c r="K80" s="50">
        <f>ATAP_index*(Inputs!$E9+(Inputs!$F9/Calculator!K$78))/Hundreds</f>
        <v>1.038405117245945</v>
      </c>
      <c r="L80" s="50">
        <f>ATAP_index*(Inputs!$E9+(Inputs!$F9/Calculator!L$78))/Hundreds</f>
        <v>0.81153164031777547</v>
      </c>
      <c r="M80" s="50">
        <f>ATAP_index*(Inputs!$E9+(Inputs!$F9/Calculator!M$78))/Hundreds</f>
        <v>0.67540755416087395</v>
      </c>
      <c r="N80" s="50">
        <f>ATAP_index*(Inputs!$E9+(Inputs!$F9/Calculator!N$78))/Hundreds</f>
        <v>0.58465816338960619</v>
      </c>
      <c r="O80" s="50">
        <f>ATAP_index*(Inputs!$E9+(Inputs!$F9/Calculator!O$78))/Hundreds</f>
        <v>0.51983716998155771</v>
      </c>
      <c r="P80" s="50">
        <f>ATAP_index*(Inputs!$E9+(Inputs!$F9/Calculator!P$78))/Hundreds</f>
        <v>0.47122142492552138</v>
      </c>
      <c r="Q80" s="50">
        <f>ATAP_index*(Inputs!$E9+(Inputs!$F9/Calculator!Q$78))/Hundreds</f>
        <v>0.43340917877082646</v>
      </c>
      <c r="R80" s="50">
        <f>ATAP_index*(Inputs!$E9+(Inputs!$F9/Calculator!R$78))/Hundreds</f>
        <v>0.40315938184707051</v>
      </c>
      <c r="S80" s="50">
        <f>ATAP_index*(Inputs!$E9+(Inputs!$F9/Calculator!S$78))/Hundreds</f>
        <v>0.37840954800036108</v>
      </c>
      <c r="T80" s="50">
        <f>ATAP_index*(Inputs!$E9+(Inputs!$F9/Calculator!T$78))/Hundreds</f>
        <v>0.35778468646143663</v>
      </c>
      <c r="U80" s="50">
        <f>ATAP_index*(Inputs!$E9+(Inputs!$F9/Calculator!U$78))/Hundreds</f>
        <v>0.34033288054388505</v>
      </c>
      <c r="V80" s="50">
        <f>ATAP_index*(Inputs!$E9+(Inputs!$F9/Calculator!V$78))/Hundreds</f>
        <v>0.32537418975741239</v>
      </c>
      <c r="W80" s="50">
        <f>ATAP_index*(Inputs!$E9+(Inputs!$F9/Calculator!W$78))/Hundreds</f>
        <v>0.3124099910758027</v>
      </c>
      <c r="X80" s="50">
        <f>ATAP_index*(Inputs!$E9+(Inputs!$F9/Calculator!X$78))/Hundreds</f>
        <v>0.30106631722939425</v>
      </c>
      <c r="Y80" s="50">
        <f>ATAP_index*(Inputs!$E9+(Inputs!$F9/Calculator!Y$78))/Hundreds</f>
        <v>0.29105719324726914</v>
      </c>
      <c r="Z80" s="50">
        <f>ATAP_index*(Inputs!$E9+(Inputs!$F9/Calculator!Z$78))/Hundreds</f>
        <v>0.28216019415204679</v>
      </c>
      <c r="AA80" s="50">
        <f>ATAP_index*(Inputs!$E9+(Inputs!$F9/Calculator!AA$78))/Hundreds</f>
        <v>0.27419972127737419</v>
      </c>
      <c r="AB80" s="50">
        <f>ATAP_index*(Inputs!$E9+(Inputs!$F9/Calculator!AB$78))/Hundreds</f>
        <v>0.26703529569016882</v>
      </c>
      <c r="AC80" s="50">
        <f>ATAP_index*(Inputs!$E9+(Inputs!$F9/Calculator!AC$78))/Hundreds</f>
        <v>0.26055319634936397</v>
      </c>
      <c r="AD80" s="50">
        <f>ATAP_index*(Inputs!$E9+(Inputs!$F9/Calculator!AD$78))/Hundreds</f>
        <v>0.25466037876681413</v>
      </c>
      <c r="AE80" s="50">
        <f>ATAP_index*(Inputs!$E9+(Inputs!$F9/Calculator!AE$78))/Hundreds</f>
        <v>0.24927998010448596</v>
      </c>
      <c r="AF80" s="39"/>
    </row>
    <row r="81" spans="4:32" x14ac:dyDescent="0.25">
      <c r="D81" s="41" t="s">
        <v>19</v>
      </c>
      <c r="E81" s="41" t="s">
        <v>6</v>
      </c>
      <c r="F81" s="42">
        <f t="shared" si="13"/>
        <v>0</v>
      </c>
      <c r="G81" s="50">
        <f>ATAP_index*(Inputs!E10+(Inputs!F10/Calculator!$E$5))/Hundreds</f>
        <v>0.84108492201859708</v>
      </c>
      <c r="H81" s="49"/>
      <c r="I81" s="50">
        <f>ATAP_index*(Inputs!$E10+(Inputs!$F10/Calculator!I$78))/Hundreds</f>
        <v>3.9540617751737837</v>
      </c>
      <c r="J81" s="50">
        <f>ATAP_index*(Inputs!$E10+(Inputs!$F10/Calculator!J$78))/Hundreds</f>
        <v>2.0516870315789473</v>
      </c>
      <c r="K81" s="50">
        <f>ATAP_index*(Inputs!$E10+(Inputs!$F10/Calculator!K$78))/Hundreds</f>
        <v>1.4175621170473354</v>
      </c>
      <c r="L81" s="50">
        <f>ATAP_index*(Inputs!$E10+(Inputs!$F10/Calculator!L$78))/Hundreds</f>
        <v>1.1004996597815293</v>
      </c>
      <c r="M81" s="50">
        <f>ATAP_index*(Inputs!$E10+(Inputs!$F10/Calculator!M$78))/Hundreds</f>
        <v>0.91026218542204562</v>
      </c>
      <c r="N81" s="50">
        <f>ATAP_index*(Inputs!$E10+(Inputs!$F10/Calculator!N$78))/Hundreds</f>
        <v>0.78343720251572335</v>
      </c>
      <c r="O81" s="50">
        <f>ATAP_index*(Inputs!$E10+(Inputs!$F10/Calculator!O$78))/Hundreds</f>
        <v>0.69284792901120729</v>
      </c>
      <c r="P81" s="50">
        <f>ATAP_index*(Inputs!$E10+(Inputs!$F10/Calculator!P$78))/Hundreds</f>
        <v>0.62490597388282021</v>
      </c>
      <c r="Q81" s="50">
        <f>ATAP_index*(Inputs!$E10+(Inputs!$F10/Calculator!Q$78))/Hundreds</f>
        <v>0.57206223100518583</v>
      </c>
      <c r="R81" s="50">
        <f>ATAP_index*(Inputs!$E10+(Inputs!$F10/Calculator!R$78))/Hundreds</f>
        <v>0.52978723670307848</v>
      </c>
      <c r="S81" s="50">
        <f>ATAP_index*(Inputs!$E10+(Inputs!$F10/Calculator!S$78))/Hundreds</f>
        <v>0.49519860500135421</v>
      </c>
      <c r="T81" s="50">
        <f>ATAP_index*(Inputs!$E10+(Inputs!$F10/Calculator!T$78))/Hundreds</f>
        <v>0.46637474524991723</v>
      </c>
      <c r="U81" s="50">
        <f>ATAP_index*(Inputs!$E10+(Inputs!$F10/Calculator!U$78))/Hundreds</f>
        <v>0.44198532546023989</v>
      </c>
      <c r="V81" s="50">
        <f>ATAP_index*(Inputs!$E10+(Inputs!$F10/Calculator!V$78))/Hundreds</f>
        <v>0.4210801084976592</v>
      </c>
      <c r="W81" s="50">
        <f>ATAP_index*(Inputs!$E10+(Inputs!$F10/Calculator!W$78))/Hundreds</f>
        <v>0.40296225379675604</v>
      </c>
      <c r="X81" s="50">
        <f>ATAP_index*(Inputs!$E10+(Inputs!$F10/Calculator!X$78))/Hundreds</f>
        <v>0.38710913093346577</v>
      </c>
      <c r="Y81" s="50">
        <f>ATAP_index*(Inputs!$E10+(Inputs!$F10/Calculator!Y$78))/Hundreds</f>
        <v>0.37312108134820959</v>
      </c>
      <c r="Z81" s="50">
        <f>ATAP_index*(Inputs!$E10+(Inputs!$F10/Calculator!Z$78))/Hundreds</f>
        <v>0.36068725949464864</v>
      </c>
      <c r="AA81" s="50">
        <f>ATAP_index*(Inputs!$E10+(Inputs!$F10/Calculator!AA$78))/Hundreds</f>
        <v>0.34956226099409399</v>
      </c>
      <c r="AB81" s="50">
        <f>ATAP_index*(Inputs!$E10+(Inputs!$F10/Calculator!AB$78))/Hundreds</f>
        <v>0.3395497623435948</v>
      </c>
      <c r="AC81" s="50">
        <f>ATAP_index*(Inputs!$E10+(Inputs!$F10/Calculator!AC$78))/Hundreds</f>
        <v>0.33049083499314319</v>
      </c>
      <c r="AD81" s="50">
        <f>ATAP_index*(Inputs!$E10+(Inputs!$F10/Calculator!AD$78))/Hundreds</f>
        <v>0.32225544649273269</v>
      </c>
      <c r="AE81" s="50">
        <f>ATAP_index*(Inputs!$E10+(Inputs!$F10/Calculator!AE$78))/Hundreds</f>
        <v>0.31473617873148829</v>
      </c>
      <c r="AF81" s="39"/>
    </row>
    <row r="82" spans="4:32" x14ac:dyDescent="0.25">
      <c r="D82" s="41" t="s">
        <v>30</v>
      </c>
      <c r="E82" s="41" t="s">
        <v>7</v>
      </c>
      <c r="F82" s="42">
        <f t="shared" si="13"/>
        <v>0.10721103333974577</v>
      </c>
      <c r="G82" s="50">
        <f>ATAP_C_Index*(Inputs!E11+(Inputs!F11/Calculator!$E$5))/Hundreds</f>
        <v>0.69762047085714274</v>
      </c>
      <c r="H82" s="49"/>
      <c r="I82" s="50">
        <f>ATAP_C_Index*(Inputs!$E11+(Inputs!$F11/Calculator!I$78))/Hundreds</f>
        <v>3.0706474982857146</v>
      </c>
      <c r="J82" s="50">
        <f>ATAP_C_Index*(Inputs!$E11+(Inputs!$F11/Calculator!J$78))/Hundreds</f>
        <v>1.6204643148571427</v>
      </c>
      <c r="K82" s="50">
        <f>ATAP_C_Index*(Inputs!$E11+(Inputs!$F11/Calculator!K$78))/Hundreds</f>
        <v>1.1370699203809522</v>
      </c>
      <c r="L82" s="50">
        <f>ATAP_C_Index*(Inputs!$E11+(Inputs!$F11/Calculator!L$78))/Hundreds</f>
        <v>0.89537272314285721</v>
      </c>
      <c r="M82" s="50">
        <f>ATAP_C_Index*(Inputs!$E11+(Inputs!$F11/Calculator!M$78))/Hundreds</f>
        <v>0.75035440479999993</v>
      </c>
      <c r="N82" s="50">
        <f>ATAP_C_Index*(Inputs!$E11+(Inputs!$F11/Calculator!N$78))/Hundreds</f>
        <v>0.65367552590476175</v>
      </c>
      <c r="O82" s="50">
        <f>ATAP_C_Index*(Inputs!$E11+(Inputs!$F11/Calculator!O$78))/Hundreds</f>
        <v>0.58461918383673461</v>
      </c>
      <c r="P82" s="50">
        <f>ATAP_C_Index*(Inputs!$E11+(Inputs!$F11/Calculator!P$78))/Hundreds</f>
        <v>0.53282692728571424</v>
      </c>
      <c r="Q82" s="50">
        <f>ATAP_C_Index*(Inputs!$E11+(Inputs!$F11/Calculator!Q$78))/Hundreds</f>
        <v>0.49254406107936505</v>
      </c>
      <c r="R82" s="50">
        <f>ATAP_C_Index*(Inputs!$E11+(Inputs!$F11/Calculator!R$78))/Hundreds</f>
        <v>0.46031776811428571</v>
      </c>
      <c r="S82" s="50">
        <f>ATAP_C_Index*(Inputs!$E11+(Inputs!$F11/Calculator!S$78))/Hundreds</f>
        <v>0.43395080114285711</v>
      </c>
      <c r="T82" s="50">
        <f>ATAP_C_Index*(Inputs!$E11+(Inputs!$F11/Calculator!T$78))/Hundreds</f>
        <v>0.41197832866666667</v>
      </c>
      <c r="U82" s="50">
        <f>ATAP_C_Index*(Inputs!$E11+(Inputs!$F11/Calculator!U$78))/Hundreds</f>
        <v>0.39338623657142852</v>
      </c>
      <c r="V82" s="50">
        <f>ATAP_C_Index*(Inputs!$E11+(Inputs!$F11/Calculator!V$78))/Hundreds</f>
        <v>0.37745015763265305</v>
      </c>
      <c r="W82" s="50">
        <f>ATAP_C_Index*(Inputs!$E11+(Inputs!$F11/Calculator!W$78))/Hundreds</f>
        <v>0.36363888921904758</v>
      </c>
      <c r="X82" s="50">
        <f>ATAP_C_Index*(Inputs!$E11+(Inputs!$F11/Calculator!X$78))/Hundreds</f>
        <v>0.35155402935714286</v>
      </c>
      <c r="Y82" s="50">
        <f>ATAP_C_Index*(Inputs!$E11+(Inputs!$F11/Calculator!Y$78))/Hundreds</f>
        <v>0.34089091771428565</v>
      </c>
      <c r="Z82" s="50">
        <f>ATAP_C_Index*(Inputs!$E11+(Inputs!$F11/Calculator!Z$78))/Hundreds</f>
        <v>0.33141259625396829</v>
      </c>
      <c r="AA82" s="50">
        <f>ATAP_C_Index*(Inputs!$E11+(Inputs!$F11/Calculator!AA$78))/Hundreds</f>
        <v>0.32293199284210522</v>
      </c>
      <c r="AB82" s="50">
        <f>ATAP_C_Index*(Inputs!$E11+(Inputs!$F11/Calculator!AB$78))/Hundreds</f>
        <v>0.3152994497714286</v>
      </c>
      <c r="AC82" s="50">
        <f>ATAP_C_Index*(Inputs!$E11+(Inputs!$F11/Calculator!AC$78))/Hundreds</f>
        <v>0.30839381556462586</v>
      </c>
      <c r="AD82" s="50">
        <f>ATAP_C_Index*(Inputs!$E11+(Inputs!$F11/Calculator!AD$78))/Hundreds</f>
        <v>0.3021159662857143</v>
      </c>
      <c r="AE82" s="50">
        <f>ATAP_C_Index*(Inputs!$E11+(Inputs!$F11/Calculator!AE$78))/Hundreds</f>
        <v>0.29638401694409938</v>
      </c>
      <c r="AF82" s="39"/>
    </row>
    <row r="83" spans="4:32" x14ac:dyDescent="0.25">
      <c r="D83" s="41" t="s">
        <v>55</v>
      </c>
      <c r="E83" s="41" t="s">
        <v>7</v>
      </c>
      <c r="F83" s="42">
        <f t="shared" si="13"/>
        <v>7.6801278541515611E-2</v>
      </c>
      <c r="G83" s="50">
        <f>ATAP_C_Index*(Inputs!E12+(Inputs!F12/Calculator!$E$5))/Hundreds</f>
        <v>0.74124552114285702</v>
      </c>
      <c r="H83" s="49"/>
      <c r="I83" s="50">
        <f>ATAP_C_Index*(Inputs!$E12+(Inputs!$F12/Calculator!I$78))/Hundreds</f>
        <v>3.0647374434285708</v>
      </c>
      <c r="J83" s="50">
        <f>ATAP_C_Index*(Inputs!$E12+(Inputs!$F12/Calculator!J$78))/Hundreds</f>
        <v>1.644825713142857</v>
      </c>
      <c r="K83" s="50">
        <f>ATAP_C_Index*(Inputs!$E12+(Inputs!$F12/Calculator!K$78))/Hundreds</f>
        <v>1.1715218030476189</v>
      </c>
      <c r="L83" s="50">
        <f>ATAP_C_Index*(Inputs!$E12+(Inputs!$F12/Calculator!L$78))/Hundreds</f>
        <v>0.93486984799999984</v>
      </c>
      <c r="M83" s="50">
        <f>ATAP_C_Index*(Inputs!$E12+(Inputs!$F12/Calculator!M$78))/Hundreds</f>
        <v>0.7928786749714285</v>
      </c>
      <c r="N83" s="50">
        <f>ATAP_C_Index*(Inputs!$E12+(Inputs!$F12/Calculator!N$78))/Hundreds</f>
        <v>0.6982178929523809</v>
      </c>
      <c r="O83" s="50">
        <f>ATAP_C_Index*(Inputs!$E12+(Inputs!$F12/Calculator!O$78))/Hundreds</f>
        <v>0.63060304865306116</v>
      </c>
      <c r="P83" s="50">
        <f>ATAP_C_Index*(Inputs!$E12+(Inputs!$F12/Calculator!P$78))/Hundreds</f>
        <v>0.57989191542857144</v>
      </c>
      <c r="Q83" s="50">
        <f>ATAP_C_Index*(Inputs!$E12+(Inputs!$F12/Calculator!Q$78))/Hundreds</f>
        <v>0.54044992292063487</v>
      </c>
      <c r="R83" s="50">
        <f>ATAP_C_Index*(Inputs!$E12+(Inputs!$F12/Calculator!R$78))/Hundreds</f>
        <v>0.5088963289142856</v>
      </c>
      <c r="S83" s="50">
        <f>ATAP_C_Index*(Inputs!$E12+(Inputs!$F12/Calculator!S$78))/Hundreds</f>
        <v>0.48307975200000003</v>
      </c>
      <c r="T83" s="50">
        <f>ATAP_C_Index*(Inputs!$E12+(Inputs!$F12/Calculator!T$78))/Hundreds</f>
        <v>0.46156593790476186</v>
      </c>
      <c r="U83" s="50">
        <f>ATAP_C_Index*(Inputs!$E12+(Inputs!$F12/Calculator!U$78))/Hundreds</f>
        <v>0.44336194136263729</v>
      </c>
      <c r="V83" s="50">
        <f>ATAP_C_Index*(Inputs!$E12+(Inputs!$F12/Calculator!V$78))/Hundreds</f>
        <v>0.42775851575510204</v>
      </c>
      <c r="W83" s="50">
        <f>ATAP_C_Index*(Inputs!$E12+(Inputs!$F12/Calculator!W$78))/Hundreds</f>
        <v>0.41423554689523812</v>
      </c>
      <c r="X83" s="50">
        <f>ATAP_C_Index*(Inputs!$E12+(Inputs!$F12/Calculator!X$78))/Hundreds</f>
        <v>0.40240294914285707</v>
      </c>
      <c r="Y83" s="50">
        <f>ATAP_C_Index*(Inputs!$E12+(Inputs!$F12/Calculator!Y$78))/Hundreds</f>
        <v>0.39196242171428575</v>
      </c>
      <c r="Z83" s="50">
        <f>ATAP_C_Index*(Inputs!$E12+(Inputs!$F12/Calculator!Z$78))/Hundreds</f>
        <v>0.38268195288888884</v>
      </c>
      <c r="AA83" s="50">
        <f>ATAP_C_Index*(Inputs!$E12+(Inputs!$F12/Calculator!AA$78))/Hundreds</f>
        <v>0.37437837551879694</v>
      </c>
      <c r="AB83" s="50">
        <f>ATAP_C_Index*(Inputs!$E12+(Inputs!$F12/Calculator!AB$78))/Hundreds</f>
        <v>0.36690515588571432</v>
      </c>
      <c r="AC83" s="50">
        <f>ATAP_C_Index*(Inputs!$E12+(Inputs!$F12/Calculator!AC$78))/Hundreds</f>
        <v>0.36014367145578224</v>
      </c>
      <c r="AD83" s="50">
        <f>ATAP_C_Index*(Inputs!$E12+(Inputs!$F12/Calculator!AD$78))/Hundreds</f>
        <v>0.35399686742857139</v>
      </c>
      <c r="AE83" s="50">
        <f>ATAP_C_Index*(Inputs!$E12+(Inputs!$F12/Calculator!AE$78))/Hundreds</f>
        <v>0.3483845680993789</v>
      </c>
      <c r="AF83" s="39"/>
    </row>
    <row r="84" spans="4:32" x14ac:dyDescent="0.25">
      <c r="D84" s="41" t="s">
        <v>14</v>
      </c>
      <c r="E84" s="41" t="s">
        <v>8</v>
      </c>
      <c r="F84" s="42">
        <f t="shared" si="13"/>
        <v>6.4371013806472617E-3</v>
      </c>
      <c r="G84" s="50">
        <f>ATAP_C_Index*(Inputs!E13+(Inputs!F13/Calculator!$E$5))/Hundreds</f>
        <v>0.96277172457142834</v>
      </c>
      <c r="H84" s="49"/>
      <c r="I84" s="50">
        <f>ATAP_C_Index*(Inputs!$E13+(Inputs!$F13/Calculator!I$78))/Hundreds</f>
        <v>3.6617871965714284</v>
      </c>
      <c r="J84" s="50">
        <f>ATAP_C_Index*(Inputs!$E13+(Inputs!$F13/Calculator!J$78))/Hundreds</f>
        <v>2.0123888525714282</v>
      </c>
      <c r="K84" s="50">
        <f>ATAP_C_Index*(Inputs!$E13+(Inputs!$F13/Calculator!K$78))/Hundreds</f>
        <v>1.4625894045714285</v>
      </c>
      <c r="L84" s="50">
        <f>ATAP_C_Index*(Inputs!$E13+(Inputs!$F13/Calculator!L$78))/Hundreds</f>
        <v>1.1876896805714285</v>
      </c>
      <c r="M84" s="50">
        <f>ATAP_C_Index*(Inputs!$E13+(Inputs!$F13/Calculator!M$78))/Hundreds</f>
        <v>1.0227498461714284</v>
      </c>
      <c r="N84" s="50">
        <f>ATAP_C_Index*(Inputs!$E13+(Inputs!$F13/Calculator!N$78))/Hundreds</f>
        <v>0.91278995657142858</v>
      </c>
      <c r="O84" s="50">
        <f>ATAP_C_Index*(Inputs!$E13+(Inputs!$F13/Calculator!O$78))/Hundreds</f>
        <v>0.83424717828571415</v>
      </c>
      <c r="P84" s="50">
        <f>ATAP_C_Index*(Inputs!$E13+(Inputs!$F13/Calculator!P$78))/Hundreds</f>
        <v>0.77534009457142861</v>
      </c>
      <c r="Q84" s="50">
        <f>ATAP_C_Index*(Inputs!$E13+(Inputs!$F13/Calculator!Q$78))/Hundreds</f>
        <v>0.72952347390476191</v>
      </c>
      <c r="R84" s="50">
        <f>ATAP_C_Index*(Inputs!$E13+(Inputs!$F13/Calculator!R$78))/Hundreds</f>
        <v>0.69287017737142842</v>
      </c>
      <c r="S84" s="50">
        <f>ATAP_C_Index*(Inputs!$E13+(Inputs!$F13/Calculator!S$78))/Hundreds</f>
        <v>0.66288111657142867</v>
      </c>
      <c r="T84" s="50">
        <f>ATAP_C_Index*(Inputs!$E13+(Inputs!$F13/Calculator!T$78))/Hundreds</f>
        <v>0.63789023257142863</v>
      </c>
      <c r="U84" s="50">
        <f>ATAP_C_Index*(Inputs!$E13+(Inputs!$F13/Calculator!U$78))/Hundreds</f>
        <v>0.61674409995604396</v>
      </c>
      <c r="V84" s="50">
        <f>ATAP_C_Index*(Inputs!$E13+(Inputs!$F13/Calculator!V$78))/Hundreds</f>
        <v>0.59861884342857141</v>
      </c>
      <c r="W84" s="50">
        <f>ATAP_C_Index*(Inputs!$E13+(Inputs!$F13/Calculator!W$78))/Hundreds</f>
        <v>0.5829102877714285</v>
      </c>
      <c r="X84" s="50">
        <f>ATAP_C_Index*(Inputs!$E13+(Inputs!$F13/Calculator!X$78))/Hundreds</f>
        <v>0.56916530157142864</v>
      </c>
      <c r="Y84" s="50">
        <f>ATAP_C_Index*(Inputs!$E13+(Inputs!$F13/Calculator!Y$78))/Hundreds</f>
        <v>0.5570373725714286</v>
      </c>
      <c r="Z84" s="50">
        <f>ATAP_C_Index*(Inputs!$E13+(Inputs!$F13/Calculator!Z$78))/Hundreds</f>
        <v>0.54625699123809524</v>
      </c>
      <c r="AA84" s="50">
        <f>ATAP_C_Index*(Inputs!$E13+(Inputs!$F13/Calculator!AA$78))/Hundreds</f>
        <v>0.5366113868872181</v>
      </c>
      <c r="AB84" s="50">
        <f>ATAP_C_Index*(Inputs!$E13+(Inputs!$F13/Calculator!AB$78))/Hundreds</f>
        <v>0.5279303429714286</v>
      </c>
      <c r="AC84" s="50">
        <f>ATAP_C_Index*(Inputs!$E13+(Inputs!$F13/Calculator!AC$78))/Hundreds</f>
        <v>0.52007606514285709</v>
      </c>
      <c r="AD84" s="50">
        <f>ATAP_C_Index*(Inputs!$E13+(Inputs!$F13/Calculator!AD$78))/Hundreds</f>
        <v>0.51293581257142862</v>
      </c>
      <c r="AE84" s="50">
        <f>ATAP_C_Index*(Inputs!$E13+(Inputs!$F13/Calculator!AE$78))/Hundreds</f>
        <v>0.50641645152795034</v>
      </c>
      <c r="AF84" s="39"/>
    </row>
    <row r="85" spans="4:32" x14ac:dyDescent="0.25">
      <c r="D85" s="41" t="s">
        <v>15</v>
      </c>
      <c r="E85" s="41" t="s">
        <v>8</v>
      </c>
      <c r="F85" s="42">
        <f t="shared" si="13"/>
        <v>1.479793420838451E-2</v>
      </c>
      <c r="G85" s="50">
        <f>ATAP_C_Index*(Inputs!E14+(Inputs!F14/Calculator!$E$5))/Hundreds</f>
        <v>1.2607236137142857</v>
      </c>
      <c r="H85" s="49"/>
      <c r="I85" s="50">
        <f>ATAP_C_Index*(Inputs!$E14+(Inputs!$F14/Calculator!I$78))/Hundreds</f>
        <v>5.2123285782857138</v>
      </c>
      <c r="J85" s="50">
        <f>ATAP_C_Index*(Inputs!$E14+(Inputs!$F14/Calculator!J$78))/Hundreds</f>
        <v>2.7974588777142855</v>
      </c>
      <c r="K85" s="50">
        <f>ATAP_C_Index*(Inputs!$E14+(Inputs!$F14/Calculator!K$78))/Hundreds</f>
        <v>1.9925023108571427</v>
      </c>
      <c r="L85" s="50">
        <f>ATAP_C_Index*(Inputs!$E14+(Inputs!$F14/Calculator!L$78))/Hundreds</f>
        <v>1.5900240274285713</v>
      </c>
      <c r="M85" s="50">
        <f>ATAP_C_Index*(Inputs!$E14+(Inputs!$F14/Calculator!M$78))/Hundreds</f>
        <v>1.3485370573714284</v>
      </c>
      <c r="N85" s="50">
        <f>ATAP_C_Index*(Inputs!$E14+(Inputs!$F14/Calculator!N$78))/Hundreds</f>
        <v>1.1875457439999999</v>
      </c>
      <c r="O85" s="50">
        <f>ATAP_C_Index*(Inputs!$E14+(Inputs!$F14/Calculator!O$78))/Hundreds</f>
        <v>1.0725519487346937</v>
      </c>
      <c r="P85" s="50">
        <f>ATAP_C_Index*(Inputs!$E14+(Inputs!$F14/Calculator!P$78))/Hundreds</f>
        <v>0.98630660228571432</v>
      </c>
      <c r="Q85" s="50">
        <f>ATAP_C_Index*(Inputs!$E14+(Inputs!$F14/Calculator!Q$78))/Hundreds</f>
        <v>0.91922688838095223</v>
      </c>
      <c r="R85" s="50">
        <f>ATAP_C_Index*(Inputs!$E14+(Inputs!$F14/Calculator!R$78))/Hundreds</f>
        <v>0.86556311725714263</v>
      </c>
      <c r="S85" s="50">
        <f>ATAP_C_Index*(Inputs!$E14+(Inputs!$F14/Calculator!S$78))/Hundreds</f>
        <v>0.82165639542857138</v>
      </c>
      <c r="T85" s="50">
        <f>ATAP_C_Index*(Inputs!$E14+(Inputs!$F14/Calculator!T$78))/Hundreds</f>
        <v>0.78506746057142851</v>
      </c>
      <c r="U85" s="50">
        <f>ATAP_C_Index*(Inputs!$E14+(Inputs!$F14/Calculator!U$78))/Hundreds</f>
        <v>0.75410759261538474</v>
      </c>
      <c r="V85" s="50">
        <f>ATAP_C_Index*(Inputs!$E14+(Inputs!$F14/Calculator!V$78))/Hundreds</f>
        <v>0.72757056293877542</v>
      </c>
      <c r="W85" s="50">
        <f>ATAP_C_Index*(Inputs!$E14+(Inputs!$F14/Calculator!W$78))/Hundreds</f>
        <v>0.70457180388571417</v>
      </c>
      <c r="X85" s="50">
        <f>ATAP_C_Index*(Inputs!$E14+(Inputs!$F14/Calculator!X$78))/Hundreds</f>
        <v>0.68444788971428561</v>
      </c>
      <c r="Y85" s="50">
        <f>ATAP_C_Index*(Inputs!$E14+(Inputs!$F14/Calculator!Y$78))/Hundreds</f>
        <v>0.66669149485714285</v>
      </c>
      <c r="Z85" s="50">
        <f>ATAP_C_Index*(Inputs!$E14+(Inputs!$F14/Calculator!Z$78))/Hundreds</f>
        <v>0.65090803276190468</v>
      </c>
      <c r="AA85" s="50">
        <f>ATAP_C_Index*(Inputs!$E14+(Inputs!$F14/Calculator!AA$78))/Hundreds</f>
        <v>0.63678598772932327</v>
      </c>
      <c r="AB85" s="50">
        <f>ATAP_C_Index*(Inputs!$E14+(Inputs!$F14/Calculator!AB$78))/Hundreds</f>
        <v>0.62407614719999993</v>
      </c>
      <c r="AC85" s="50">
        <f>ATAP_C_Index*(Inputs!$E14+(Inputs!$F14/Calculator!AC$78))/Hundreds</f>
        <v>0.61257676767346947</v>
      </c>
      <c r="AD85" s="50">
        <f>ATAP_C_Index*(Inputs!$E14+(Inputs!$F14/Calculator!AD$78))/Hundreds</f>
        <v>0.60212278628571425</v>
      </c>
      <c r="AE85" s="50">
        <f>ATAP_C_Index*(Inputs!$E14+(Inputs!$F14/Calculator!AE$78))/Hundreds</f>
        <v>0.59257784675776393</v>
      </c>
      <c r="AF85" s="39"/>
    </row>
    <row r="86" spans="4:32" x14ac:dyDescent="0.25">
      <c r="D86" s="41" t="s">
        <v>16</v>
      </c>
      <c r="E86" s="41" t="s">
        <v>8</v>
      </c>
      <c r="F86" s="42">
        <f t="shared" si="13"/>
        <v>6.4903739437974464E-2</v>
      </c>
      <c r="G86" s="50">
        <f>ATAP_C_Index*(Inputs!E15+(Inputs!F15/Calculator!$E$5))/Hundreds</f>
        <v>1.604013881142857</v>
      </c>
      <c r="H86" s="49"/>
      <c r="I86" s="50">
        <f>ATAP_C_Index*(Inputs!$E15+(Inputs!$F15/Calculator!I$78))/Hundreds</f>
        <v>6.0734969177142855</v>
      </c>
      <c r="J86" s="50">
        <f>ATAP_C_Index*(Inputs!$E15+(Inputs!$F15/Calculator!J$78))/Hundreds</f>
        <v>3.342146173142857</v>
      </c>
      <c r="K86" s="50">
        <f>ATAP_C_Index*(Inputs!$E15+(Inputs!$F15/Calculator!K$78))/Hundreds</f>
        <v>2.4316959249523808</v>
      </c>
      <c r="L86" s="50">
        <f>ATAP_C_Index*(Inputs!$E15+(Inputs!$F15/Calculator!L$78))/Hundreds</f>
        <v>1.9764708008571426</v>
      </c>
      <c r="M86" s="50">
        <f>ATAP_C_Index*(Inputs!$E15+(Inputs!$F15/Calculator!M$78))/Hundreds</f>
        <v>1.7033357264</v>
      </c>
      <c r="N86" s="50">
        <f>ATAP_C_Index*(Inputs!$E15+(Inputs!$F15/Calculator!N$78))/Hundreds</f>
        <v>1.5212456767619045</v>
      </c>
      <c r="O86" s="50">
        <f>ATAP_C_Index*(Inputs!$E15+(Inputs!$F15/Calculator!O$78))/Hundreds</f>
        <v>1.3911813555918369</v>
      </c>
      <c r="P86" s="50">
        <f>ATAP_C_Index*(Inputs!$E15+(Inputs!$F15/Calculator!P$78))/Hundreds</f>
        <v>1.2936331147142854</v>
      </c>
      <c r="Q86" s="50">
        <f>ATAP_C_Index*(Inputs!$E15+(Inputs!$F15/Calculator!Q$78))/Hundreds</f>
        <v>1.2177622606984126</v>
      </c>
      <c r="R86" s="50">
        <f>ATAP_C_Index*(Inputs!$E15+(Inputs!$F15/Calculator!R$78))/Hundreds</f>
        <v>1.1570655774857141</v>
      </c>
      <c r="S86" s="50">
        <f>ATAP_C_Index*(Inputs!$E15+(Inputs!$F15/Calculator!S$78))/Hundreds</f>
        <v>1.1074046548571428</v>
      </c>
      <c r="T86" s="50">
        <f>ATAP_C_Index*(Inputs!$E15+(Inputs!$F15/Calculator!T$78))/Hundreds</f>
        <v>1.0660205526666666</v>
      </c>
      <c r="U86" s="50">
        <f>ATAP_C_Index*(Inputs!$E15+(Inputs!$F15/Calculator!U$78))/Hundreds</f>
        <v>1.0310032354285714</v>
      </c>
      <c r="V86" s="50">
        <f>ATAP_C_Index*(Inputs!$E15+(Inputs!$F15/Calculator!V$78))/Hundreds</f>
        <v>1.0009883920816325</v>
      </c>
      <c r="W86" s="50">
        <f>ATAP_C_Index*(Inputs!$E15+(Inputs!$F15/Calculator!W$78))/Hundreds</f>
        <v>0.97497552784761909</v>
      </c>
      <c r="X86" s="50">
        <f>ATAP_C_Index*(Inputs!$E15+(Inputs!$F15/Calculator!X$78))/Hundreds</f>
        <v>0.9522142716428571</v>
      </c>
      <c r="Y86" s="50">
        <f>ATAP_C_Index*(Inputs!$E15+(Inputs!$F15/Calculator!Y$78))/Hundreds</f>
        <v>0.93213081028571421</v>
      </c>
      <c r="Z86" s="50">
        <f>ATAP_C_Index*(Inputs!$E15+(Inputs!$F15/Calculator!Z$78))/Hundreds</f>
        <v>0.9142788446349206</v>
      </c>
      <c r="AA86" s="50">
        <f>ATAP_C_Index*(Inputs!$E15+(Inputs!$F15/Calculator!AA$78))/Hundreds</f>
        <v>0.89830603326315783</v>
      </c>
      <c r="AB86" s="50">
        <f>ATAP_C_Index*(Inputs!$E15+(Inputs!$F15/Calculator!AB$78))/Hundreds</f>
        <v>0.88393050302857135</v>
      </c>
      <c r="AC86" s="50">
        <f>ATAP_C_Index*(Inputs!$E15+(Inputs!$F15/Calculator!AC$78))/Hundreds</f>
        <v>0.87092407091156465</v>
      </c>
      <c r="AD86" s="50">
        <f>ATAP_C_Index*(Inputs!$E15+(Inputs!$F15/Calculator!AD$78))/Hundreds</f>
        <v>0.85910004171428567</v>
      </c>
      <c r="AE86" s="50">
        <f>ATAP_C_Index*(Inputs!$E15+(Inputs!$F15/Calculator!AE$78))/Hundreds</f>
        <v>0.84830418896894411</v>
      </c>
      <c r="AF86" s="39"/>
    </row>
    <row r="87" spans="4:32" x14ac:dyDescent="0.25">
      <c r="D87" s="41" t="s">
        <v>20</v>
      </c>
      <c r="E87" s="41" t="s">
        <v>8</v>
      </c>
      <c r="F87" s="42">
        <f t="shared" si="13"/>
        <v>7.3175784660461391E-3</v>
      </c>
      <c r="G87" s="50">
        <f>ATAP_C_Index*(Inputs!E16+(Inputs!F16/Calculator!$E$5))/Hundreds</f>
        <v>2.1949294319999999</v>
      </c>
      <c r="H87" s="49"/>
      <c r="I87" s="50">
        <f>ATAP_C_Index*(Inputs!$E16+(Inputs!$F16/Calculator!I$78))/Hundreds</f>
        <v>8.0054501245714285</v>
      </c>
      <c r="J87" s="50">
        <f>ATAP_C_Index*(Inputs!$E16+(Inputs!$F16/Calculator!J$78))/Hundreds</f>
        <v>4.4545763679999997</v>
      </c>
      <c r="K87" s="50">
        <f>ATAP_C_Index*(Inputs!$E16+(Inputs!$F16/Calculator!K$78))/Hundreds</f>
        <v>3.2709517824761907</v>
      </c>
      <c r="L87" s="50">
        <f>ATAP_C_Index*(Inputs!$E16+(Inputs!$F16/Calculator!L$78))/Hundreds</f>
        <v>2.6791394897142857</v>
      </c>
      <c r="M87" s="50">
        <f>ATAP_C_Index*(Inputs!$E16+(Inputs!$F16/Calculator!M$78))/Hundreds</f>
        <v>2.3240521140571428</v>
      </c>
      <c r="N87" s="50">
        <f>ATAP_C_Index*(Inputs!$E16+(Inputs!$F16/Calculator!N$78))/Hundreds</f>
        <v>2.0873271969523812</v>
      </c>
      <c r="O87" s="50">
        <f>ATAP_C_Index*(Inputs!$E16+(Inputs!$F16/Calculator!O$78))/Hundreds</f>
        <v>1.9182379704489798</v>
      </c>
      <c r="P87" s="50">
        <f>ATAP_C_Index*(Inputs!$E16+(Inputs!$F16/Calculator!P$78))/Hundreds</f>
        <v>1.7914210505714285</v>
      </c>
      <c r="Q87" s="50">
        <f>ATAP_C_Index*(Inputs!$E16+(Inputs!$F16/Calculator!Q$78))/Hundreds</f>
        <v>1.6927856684444442</v>
      </c>
      <c r="R87" s="50">
        <f>ATAP_C_Index*(Inputs!$E16+(Inputs!$F16/Calculator!R$78))/Hundreds</f>
        <v>1.6138773627428571</v>
      </c>
      <c r="S87" s="50">
        <f>ATAP_C_Index*(Inputs!$E16+(Inputs!$F16/Calculator!S$78))/Hundreds</f>
        <v>1.5493160217142856</v>
      </c>
      <c r="T87" s="50">
        <f>ATAP_C_Index*(Inputs!$E16+(Inputs!$F16/Calculator!T$78))/Hundreds</f>
        <v>1.4955149041904763</v>
      </c>
      <c r="U87" s="50">
        <f>ATAP_C_Index*(Inputs!$E16+(Inputs!$F16/Calculator!U$78))/Hundreds</f>
        <v>1.4499908816703297</v>
      </c>
      <c r="V87" s="50">
        <f>ATAP_C_Index*(Inputs!$E16+(Inputs!$F16/Calculator!V$78))/Hundreds</f>
        <v>1.4109702909387756</v>
      </c>
      <c r="W87" s="50">
        <f>ATAP_C_Index*(Inputs!$E16+(Inputs!$F16/Calculator!W$78))/Hundreds</f>
        <v>1.377152445638095</v>
      </c>
      <c r="X87" s="50">
        <f>ATAP_C_Index*(Inputs!$E16+(Inputs!$F16/Calculator!X$78))/Hundreds</f>
        <v>1.3475618309999999</v>
      </c>
      <c r="Y87" s="50">
        <f>ATAP_C_Index*(Inputs!$E16+(Inputs!$F16/Calculator!Y$78))/Hundreds</f>
        <v>1.3214524651428574</v>
      </c>
      <c r="Z87" s="50">
        <f>ATAP_C_Index*(Inputs!$E16+(Inputs!$F16/Calculator!Z$78))/Hundreds</f>
        <v>1.2982441399365079</v>
      </c>
      <c r="AA87" s="50">
        <f>ATAP_C_Index*(Inputs!$E16+(Inputs!$F16/Calculator!AA$78))/Hundreds</f>
        <v>1.2774787963308269</v>
      </c>
      <c r="AB87" s="50">
        <f>ATAP_C_Index*(Inputs!$E16+(Inputs!$F16/Calculator!AB$78))/Hundreds</f>
        <v>1.2587899870857142</v>
      </c>
      <c r="AC87" s="50">
        <f>ATAP_C_Index*(Inputs!$E16+(Inputs!$F16/Calculator!AC$78))/Hundreds</f>
        <v>1.2418810644353742</v>
      </c>
      <c r="AD87" s="50">
        <f>ATAP_C_Index*(Inputs!$E16+(Inputs!$F16/Calculator!AD$78))/Hundreds</f>
        <v>1.2265093165714285</v>
      </c>
      <c r="AE87" s="50">
        <f>ATAP_C_Index*(Inputs!$E16+(Inputs!$F16/Calculator!AE$78))/Hundreds</f>
        <v>1.2124742424347825</v>
      </c>
      <c r="AF87" s="39"/>
    </row>
    <row r="88" spans="4:32" x14ac:dyDescent="0.25">
      <c r="D88" s="41" t="s">
        <v>21</v>
      </c>
      <c r="E88" s="41" t="s">
        <v>8</v>
      </c>
      <c r="F88" s="42">
        <f t="shared" si="13"/>
        <v>2.2270890983618692E-3</v>
      </c>
      <c r="G88" s="50">
        <f>ATAP_C_Index*(Inputs!E17+(Inputs!F17/Calculator!$E$5))/Hundreds</f>
        <v>2.4070806114285714</v>
      </c>
      <c r="H88" s="49"/>
      <c r="I88" s="50">
        <f>ATAP_C_Index*(Inputs!$E17+(Inputs!$F17/Calculator!I$78))/Hundreds</f>
        <v>8.8568777942857135</v>
      </c>
      <c r="J88" s="50">
        <f>ATAP_C_Index*(Inputs!$E17+(Inputs!$F17/Calculator!J$78))/Hundreds</f>
        <v>4.9153350714285713</v>
      </c>
      <c r="K88" s="50">
        <f>ATAP_C_Index*(Inputs!$E17+(Inputs!$F17/Calculator!K$78))/Hundreds</f>
        <v>3.6014874971428572</v>
      </c>
      <c r="L88" s="50">
        <f>ATAP_C_Index*(Inputs!$E17+(Inputs!$F17/Calculator!L$78))/Hundreds</f>
        <v>2.9445637100000006</v>
      </c>
      <c r="M88" s="50">
        <f>ATAP_C_Index*(Inputs!$E17+(Inputs!$F17/Calculator!M$78))/Hundreds</f>
        <v>2.5504094377142854</v>
      </c>
      <c r="N88" s="50">
        <f>ATAP_C_Index*(Inputs!$E17+(Inputs!$F17/Calculator!N$78))/Hundreds</f>
        <v>2.2876399228571431</v>
      </c>
      <c r="O88" s="50">
        <f>ATAP_C_Index*(Inputs!$E17+(Inputs!$F17/Calculator!O$78))/Hundreds</f>
        <v>2.099947412244898</v>
      </c>
      <c r="P88" s="50">
        <f>ATAP_C_Index*(Inputs!$E17+(Inputs!$F17/Calculator!P$78))/Hundreds</f>
        <v>1.9591780292857144</v>
      </c>
      <c r="Q88" s="50">
        <f>ATAP_C_Index*(Inputs!$E17+(Inputs!$F17/Calculator!Q$78))/Hundreds</f>
        <v>1.8496907314285713</v>
      </c>
      <c r="R88" s="50">
        <f>ATAP_C_Index*(Inputs!$E17+(Inputs!$F17/Calculator!R$78))/Hundreds</f>
        <v>1.762100893142857</v>
      </c>
      <c r="S88" s="50">
        <f>ATAP_C_Index*(Inputs!$E17+(Inputs!$F17/Calculator!S$78))/Hundreds</f>
        <v>1.6904364799999998</v>
      </c>
      <c r="T88" s="50">
        <f>ATAP_C_Index*(Inputs!$E17+(Inputs!$F17/Calculator!T$78))/Hundreds</f>
        <v>1.6307161357142856</v>
      </c>
      <c r="U88" s="50">
        <f>ATAP_C_Index*(Inputs!$E17+(Inputs!$F17/Calculator!U$78))/Hundreds</f>
        <v>1.5801835367032968</v>
      </c>
      <c r="V88" s="50">
        <f>ATAP_C_Index*(Inputs!$E17+(Inputs!$F17/Calculator!V$78))/Hundreds</f>
        <v>1.5368698804081631</v>
      </c>
      <c r="W88" s="50">
        <f>ATAP_C_Index*(Inputs!$E17+(Inputs!$F17/Calculator!W$78))/Hundreds</f>
        <v>1.4993313782857141</v>
      </c>
      <c r="X88" s="50">
        <f>ATAP_C_Index*(Inputs!$E17+(Inputs!$F17/Calculator!X$78))/Hundreds</f>
        <v>1.4664851889285715</v>
      </c>
      <c r="Y88" s="50">
        <f>ATAP_C_Index*(Inputs!$E17+(Inputs!$F17/Calculator!Y$78))/Hundreds</f>
        <v>1.437503257142857</v>
      </c>
      <c r="Z88" s="50">
        <f>ATAP_C_Index*(Inputs!$E17+(Inputs!$F17/Calculator!Z$78))/Hundreds</f>
        <v>1.41174154</v>
      </c>
      <c r="AA88" s="50">
        <f>ATAP_C_Index*(Inputs!$E17+(Inputs!$F17/Calculator!AA$78))/Hundreds</f>
        <v>1.388691582556391</v>
      </c>
      <c r="AB88" s="50">
        <f>ATAP_C_Index*(Inputs!$E17+(Inputs!$F17/Calculator!AB$78))/Hundreds</f>
        <v>1.3679466208571427</v>
      </c>
      <c r="AC88" s="50">
        <f>ATAP_C_Index*(Inputs!$E17+(Inputs!$F17/Calculator!AC$78))/Hundreds</f>
        <v>1.3491773697959184</v>
      </c>
      <c r="AD88" s="50">
        <f>ATAP_C_Index*(Inputs!$E17+(Inputs!$F17/Calculator!AD$78))/Hundreds</f>
        <v>1.3321144142857142</v>
      </c>
      <c r="AE88" s="50">
        <f>ATAP_C_Index*(Inputs!$E17+(Inputs!$F17/Calculator!AE$78))/Hundreds</f>
        <v>1.3165351940372672</v>
      </c>
      <c r="AF88" s="39"/>
    </row>
    <row r="89" spans="4:32" x14ac:dyDescent="0.25">
      <c r="D89" s="41" t="s">
        <v>22</v>
      </c>
      <c r="E89" s="41" t="s">
        <v>8</v>
      </c>
      <c r="F89" s="42">
        <f t="shared" si="13"/>
        <v>1.4635156932092278E-2</v>
      </c>
      <c r="G89" s="50">
        <f>ATAP_C_Index*(Inputs!E18+(Inputs!F18/Calculator!$E$5))/Hundreds</f>
        <v>2.605472321142857</v>
      </c>
      <c r="H89" s="49"/>
      <c r="I89" s="50">
        <f>ATAP_C_Index*(Inputs!$E18+(Inputs!$F18/Calculator!I$78))/Hundreds</f>
        <v>9.5845041977142849</v>
      </c>
      <c r="J89" s="50">
        <f>ATAP_C_Index*(Inputs!$E18+(Inputs!$F18/Calculator!J$78))/Hundreds</f>
        <v>5.3195402731428567</v>
      </c>
      <c r="K89" s="50">
        <f>ATAP_C_Index*(Inputs!$E18+(Inputs!$F18/Calculator!K$78))/Hundreds</f>
        <v>3.8978856316190473</v>
      </c>
      <c r="L89" s="50">
        <f>ATAP_C_Index*(Inputs!$E18+(Inputs!$F18/Calculator!L$78))/Hundreds</f>
        <v>3.1870583108571431</v>
      </c>
      <c r="M89" s="50">
        <f>ATAP_C_Index*(Inputs!$E18+(Inputs!$F18/Calculator!M$78))/Hundreds</f>
        <v>2.7605619184000001</v>
      </c>
      <c r="N89" s="50">
        <f>ATAP_C_Index*(Inputs!$E18+(Inputs!$F18/Calculator!N$78))/Hundreds</f>
        <v>2.4762309900952379</v>
      </c>
      <c r="O89" s="50">
        <f>ATAP_C_Index*(Inputs!$E18+(Inputs!$F18/Calculator!O$78))/Hundreds</f>
        <v>2.2731374698775513</v>
      </c>
      <c r="P89" s="50">
        <f>ATAP_C_Index*(Inputs!$E18+(Inputs!$F18/Calculator!P$78))/Hundreds</f>
        <v>2.1208173297142858</v>
      </c>
      <c r="Q89" s="50">
        <f>ATAP_C_Index*(Inputs!$E18+(Inputs!$F18/Calculator!Q$78))/Hundreds</f>
        <v>2.0023461095873016</v>
      </c>
      <c r="R89" s="50">
        <f>ATAP_C_Index*(Inputs!$E18+(Inputs!$F18/Calculator!R$78))/Hundreds</f>
        <v>1.9075691334857141</v>
      </c>
      <c r="S89" s="50">
        <f>ATAP_C_Index*(Inputs!$E18+(Inputs!$F18/Calculator!S$78))/Hundreds</f>
        <v>1.8300243348571428</v>
      </c>
      <c r="T89" s="50">
        <f>ATAP_C_Index*(Inputs!$E18+(Inputs!$F18/Calculator!T$78))/Hundreds</f>
        <v>1.765403669333333</v>
      </c>
      <c r="U89" s="50">
        <f>ATAP_C_Index*(Inputs!$E18+(Inputs!$F18/Calculator!U$78))/Hundreds</f>
        <v>1.7107246446593405</v>
      </c>
      <c r="V89" s="50">
        <f>ATAP_C_Index*(Inputs!$E18+(Inputs!$F18/Calculator!V$78))/Hundreds</f>
        <v>1.6638569092244895</v>
      </c>
      <c r="W89" s="50">
        <f>ATAP_C_Index*(Inputs!$E18+(Inputs!$F18/Calculator!W$78))/Hundreds</f>
        <v>1.6232382051809524</v>
      </c>
      <c r="X89" s="50">
        <f>ATAP_C_Index*(Inputs!$E18+(Inputs!$F18/Calculator!X$78))/Hundreds</f>
        <v>1.587696839142857</v>
      </c>
      <c r="Y89" s="50">
        <f>ATAP_C_Index*(Inputs!$E18+(Inputs!$F18/Calculator!Y$78))/Hundreds</f>
        <v>1.556336810285714</v>
      </c>
      <c r="Z89" s="50">
        <f>ATAP_C_Index*(Inputs!$E18+(Inputs!$F18/Calculator!Z$78))/Hundreds</f>
        <v>1.5284612290793649</v>
      </c>
      <c r="AA89" s="50">
        <f>ATAP_C_Index*(Inputs!$E18+(Inputs!$F18/Calculator!AA$78))/Hundreds</f>
        <v>1.5035199195789475</v>
      </c>
      <c r="AB89" s="50">
        <f>ATAP_C_Index*(Inputs!$E18+(Inputs!$F18/Calculator!AB$78))/Hundreds</f>
        <v>1.4810727410285713</v>
      </c>
      <c r="AC89" s="50">
        <f>ATAP_C_Index*(Inputs!$E18+(Inputs!$F18/Calculator!AC$78))/Hundreds</f>
        <v>1.4607633890068028</v>
      </c>
      <c r="AD89" s="50">
        <f>ATAP_C_Index*(Inputs!$E18+(Inputs!$F18/Calculator!AD$78))/Hundreds</f>
        <v>1.4423003417142857</v>
      </c>
      <c r="AE89" s="50">
        <f>ATAP_C_Index*(Inputs!$E18+(Inputs!$F18/Calculator!AE$78))/Hundreds</f>
        <v>1.4254427767950311</v>
      </c>
      <c r="AF89" s="39"/>
    </row>
    <row r="90" spans="4:32" x14ac:dyDescent="0.25">
      <c r="D90" s="41" t="s">
        <v>49</v>
      </c>
      <c r="E90" s="41" t="s">
        <v>8</v>
      </c>
      <c r="F90" s="42">
        <f t="shared" si="13"/>
        <v>2.4816135667460822E-2</v>
      </c>
      <c r="G90" s="50">
        <f>ATAP_C_Index*(Inputs!E19+(Inputs!F19/Calculator!$E$5))/Hundreds</f>
        <v>3.0986487131428571</v>
      </c>
      <c r="H90" s="49"/>
      <c r="I90" s="50">
        <f>ATAP_C_Index*(Inputs!$E19+(Inputs!$F19/Calculator!I$78))/Hundreds</f>
        <v>11.128409750857143</v>
      </c>
      <c r="J90" s="50">
        <f>ATAP_C_Index*(Inputs!$E19+(Inputs!$F19/Calculator!J$78))/Hundreds</f>
        <v>6.2213335611428571</v>
      </c>
      <c r="K90" s="50">
        <f>ATAP_C_Index*(Inputs!$E19+(Inputs!$F19/Calculator!K$78))/Hundreds</f>
        <v>4.5856414979047626</v>
      </c>
      <c r="L90" s="50">
        <f>ATAP_C_Index*(Inputs!$E19+(Inputs!$F19/Calculator!L$78))/Hundreds</f>
        <v>3.7677954662857136</v>
      </c>
      <c r="M90" s="50">
        <f>ATAP_C_Index*(Inputs!$E19+(Inputs!$F19/Calculator!M$78))/Hundreds</f>
        <v>3.2770878473142857</v>
      </c>
      <c r="N90" s="50">
        <f>ATAP_C_Index*(Inputs!$E19+(Inputs!$F19/Calculator!N$78))/Hundreds</f>
        <v>2.9499494346666664</v>
      </c>
      <c r="O90" s="50">
        <f>ATAP_C_Index*(Inputs!$E19+(Inputs!$F19/Calculator!O$78))/Hundreds</f>
        <v>2.7162791399183668</v>
      </c>
      <c r="P90" s="50">
        <f>ATAP_C_Index*(Inputs!$E19+(Inputs!$F19/Calculator!P$78))/Hundreds</f>
        <v>2.5410264188571428</v>
      </c>
      <c r="Q90" s="50">
        <f>ATAP_C_Index*(Inputs!$E19+(Inputs!$F19/Calculator!Q$78))/Hundreds</f>
        <v>2.404718746920635</v>
      </c>
      <c r="R90" s="50">
        <f>ATAP_C_Index*(Inputs!$E19+(Inputs!$F19/Calculator!R$78))/Hundreds</f>
        <v>2.2956726093714286</v>
      </c>
      <c r="S90" s="50">
        <f>ATAP_C_Index*(Inputs!$E19+(Inputs!$F19/Calculator!S$78))/Hundreds</f>
        <v>2.2064530422857143</v>
      </c>
      <c r="T90" s="50">
        <f>ATAP_C_Index*(Inputs!$E19+(Inputs!$F19/Calculator!T$78))/Hundreds</f>
        <v>2.1321034030476187</v>
      </c>
      <c r="U90" s="50">
        <f>ATAP_C_Index*(Inputs!$E19+(Inputs!$F19/Calculator!U$78))/Hundreds</f>
        <v>2.0691921698461537</v>
      </c>
      <c r="V90" s="50">
        <f>ATAP_C_Index*(Inputs!$E19+(Inputs!$F19/Calculator!V$78))/Hundreds</f>
        <v>2.0152682556734693</v>
      </c>
      <c r="W90" s="50">
        <f>ATAP_C_Index*(Inputs!$E19+(Inputs!$F19/Calculator!W$78))/Hundreds</f>
        <v>1.9685341967238095</v>
      </c>
      <c r="X90" s="50">
        <f>ATAP_C_Index*(Inputs!$E19+(Inputs!$F19/Calculator!X$78))/Hundreds</f>
        <v>1.9276418951428571</v>
      </c>
      <c r="Y90" s="50">
        <f>ATAP_C_Index*(Inputs!$E19+(Inputs!$F19/Calculator!Y$78))/Hundreds</f>
        <v>1.8915604525714285</v>
      </c>
      <c r="Z90" s="50">
        <f>ATAP_C_Index*(Inputs!$E19+(Inputs!$F19/Calculator!Z$78))/Hundreds</f>
        <v>1.859488059174603</v>
      </c>
      <c r="AA90" s="50">
        <f>ATAP_C_Index*(Inputs!$E19+(Inputs!$F19/Calculator!AA$78))/Hundreds</f>
        <v>1.8307917071879698</v>
      </c>
      <c r="AB90" s="50">
        <f>ATAP_C_Index*(Inputs!$E19+(Inputs!$F19/Calculator!AB$78))/Hundreds</f>
        <v>1.8049649904</v>
      </c>
      <c r="AC90" s="50">
        <f>ATAP_C_Index*(Inputs!$E19+(Inputs!$F19/Calculator!AC$78))/Hundreds</f>
        <v>1.7815979609251702</v>
      </c>
      <c r="AD90" s="50">
        <f>ATAP_C_Index*(Inputs!$E19+(Inputs!$F19/Calculator!AD$78))/Hundreds</f>
        <v>1.7603552068571429</v>
      </c>
      <c r="AE90" s="50">
        <f>ATAP_C_Index*(Inputs!$E19+(Inputs!$F19/Calculator!AE$78))/Hundreds</f>
        <v>1.740959648795031</v>
      </c>
      <c r="AF90" s="39"/>
    </row>
    <row r="91" spans="4:32" x14ac:dyDescent="0.25">
      <c r="D91" s="41" t="s">
        <v>56</v>
      </c>
      <c r="E91" s="41" t="s">
        <v>8</v>
      </c>
      <c r="F91" s="42">
        <f t="shared" si="13"/>
        <v>2.2270890983618688E-2</v>
      </c>
      <c r="G91" s="50">
        <f>ATAP_C_Index*(Inputs!E20+(Inputs!F20/Calculator!$E$5))/Hundreds</f>
        <v>2.4897590914285712</v>
      </c>
      <c r="H91" s="49"/>
      <c r="I91" s="50">
        <f>ATAP_C_Index*(Inputs!$E20+(Inputs!$F20/Calculator!I$78))/Hundreds</f>
        <v>10.589410354285715</v>
      </c>
      <c r="J91" s="50">
        <f>ATAP_C_Index*(Inputs!$E20+(Inputs!$F20/Calculator!J$78))/Hundreds</f>
        <v>5.639623471428572</v>
      </c>
      <c r="K91" s="50">
        <f>ATAP_C_Index*(Inputs!$E20+(Inputs!$F20/Calculator!K$78))/Hundreds</f>
        <v>3.9896945104761903</v>
      </c>
      <c r="L91" s="50">
        <f>ATAP_C_Index*(Inputs!$E20+(Inputs!$F20/Calculator!L$78))/Hundreds</f>
        <v>3.1647300299999999</v>
      </c>
      <c r="M91" s="50">
        <f>ATAP_C_Index*(Inputs!$E20+(Inputs!$F20/Calculator!M$78))/Hundreds</f>
        <v>2.669751341714286</v>
      </c>
      <c r="N91" s="50">
        <f>ATAP_C_Index*(Inputs!$E20+(Inputs!$F20/Calculator!N$78))/Hundreds</f>
        <v>2.3397655495238094</v>
      </c>
      <c r="O91" s="50">
        <f>ATAP_C_Index*(Inputs!$E20+(Inputs!$F20/Calculator!O$78))/Hundreds</f>
        <v>2.1040614122448975</v>
      </c>
      <c r="P91" s="50">
        <f>ATAP_C_Index*(Inputs!$E20+(Inputs!$F20/Calculator!P$78))/Hundreds</f>
        <v>1.9272833092857145</v>
      </c>
      <c r="Q91" s="50">
        <f>ATAP_C_Index*(Inputs!$E20+(Inputs!$F20/Calculator!Q$78))/Hundreds</f>
        <v>1.7897892292063491</v>
      </c>
      <c r="R91" s="50">
        <f>ATAP_C_Index*(Inputs!$E20+(Inputs!$F20/Calculator!R$78))/Hundreds</f>
        <v>1.6797939651428573</v>
      </c>
      <c r="S91" s="50">
        <f>ATAP_C_Index*(Inputs!$E20+(Inputs!$F20/Calculator!S$78))/Hundreds</f>
        <v>1.5897978399999999</v>
      </c>
      <c r="T91" s="50">
        <f>ATAP_C_Index*(Inputs!$E20+(Inputs!$F20/Calculator!T$78))/Hundreds</f>
        <v>1.514801069047619</v>
      </c>
      <c r="U91" s="50">
        <f>ATAP_C_Index*(Inputs!$E20+(Inputs!$F20/Calculator!U$78))/Hundreds</f>
        <v>1.4513422628571431</v>
      </c>
      <c r="V91" s="50">
        <f>ATAP_C_Index*(Inputs!$E20+(Inputs!$F20/Calculator!V$78))/Hundreds</f>
        <v>1.3969490004081633</v>
      </c>
      <c r="W91" s="50">
        <f>ATAP_C_Index*(Inputs!$E20+(Inputs!$F20/Calculator!W$78))/Hundreds</f>
        <v>1.349808172952381</v>
      </c>
      <c r="X91" s="50">
        <f>ATAP_C_Index*(Inputs!$E20+(Inputs!$F20/Calculator!X$78))/Hundreds</f>
        <v>1.3085599489285715</v>
      </c>
      <c r="Y91" s="50">
        <f>ATAP_C_Index*(Inputs!$E20+(Inputs!$F20/Calculator!Y$78))/Hundreds</f>
        <v>1.2721644571428572</v>
      </c>
      <c r="Z91" s="50">
        <f>ATAP_C_Index*(Inputs!$E20+(Inputs!$F20/Calculator!Z$78))/Hundreds</f>
        <v>1.239812908888889</v>
      </c>
      <c r="AA91" s="50">
        <f>ATAP_C_Index*(Inputs!$E20+(Inputs!$F20/Calculator!AA$78))/Hundreds</f>
        <v>1.2108667867669172</v>
      </c>
      <c r="AB91" s="50">
        <f>ATAP_C_Index*(Inputs!$E20+(Inputs!$F20/Calculator!AB$78))/Hundreds</f>
        <v>1.1848152768571427</v>
      </c>
      <c r="AC91" s="50">
        <f>ATAP_C_Index*(Inputs!$E20+(Inputs!$F20/Calculator!AC$78))/Hundreds</f>
        <v>1.1612448631292518</v>
      </c>
      <c r="AD91" s="50">
        <f>ATAP_C_Index*(Inputs!$E20+(Inputs!$F20/Calculator!AD$78))/Hundreds</f>
        <v>1.1398172142857144</v>
      </c>
      <c r="AE91" s="50">
        <f>ATAP_C_Index*(Inputs!$E20+(Inputs!$F20/Calculator!AE$78))/Hundreds</f>
        <v>1.1202528392546582</v>
      </c>
      <c r="AF91" s="39"/>
    </row>
    <row r="92" spans="4:32" x14ac:dyDescent="0.25">
      <c r="D92" s="93" t="s">
        <v>6</v>
      </c>
      <c r="E92" s="94"/>
      <c r="F92" s="44">
        <f>SUMIF($E$79:$E$91,$D92,F$79:F$91)</f>
        <v>0.65858206194415259</v>
      </c>
      <c r="G92" s="51">
        <f>SUMPRODUCT($F$79:$F$81,G$79:G$81)/SUM($F$79:$F$81)</f>
        <v>0.62590788646745521</v>
      </c>
      <c r="H92" s="49"/>
      <c r="I92" s="51">
        <f>SUMPRODUCT($F$79:$F$81,I$79:I$81)/SUM($F$79:$F$81)</f>
        <v>2.8533929326713015</v>
      </c>
      <c r="J92" s="51">
        <f t="shared" ref="J92:AE92" si="14">SUMPRODUCT($F$79:$F$81,J$79:J$81)/SUM($F$79:$F$81)</f>
        <v>1.492152071102284</v>
      </c>
      <c r="K92" s="51">
        <f t="shared" si="14"/>
        <v>1.038405117245945</v>
      </c>
      <c r="L92" s="51">
        <f t="shared" si="14"/>
        <v>0.81153164031777547</v>
      </c>
      <c r="M92" s="51">
        <f t="shared" si="14"/>
        <v>0.67540755416087395</v>
      </c>
      <c r="N92" s="51">
        <f t="shared" si="14"/>
        <v>0.58465816338960619</v>
      </c>
      <c r="O92" s="51">
        <f t="shared" si="14"/>
        <v>0.51983716998155771</v>
      </c>
      <c r="P92" s="51">
        <f t="shared" si="14"/>
        <v>0.47122142492552133</v>
      </c>
      <c r="Q92" s="51">
        <f t="shared" si="14"/>
        <v>0.43340917877082646</v>
      </c>
      <c r="R92" s="51">
        <f t="shared" si="14"/>
        <v>0.40315938184707056</v>
      </c>
      <c r="S92" s="51">
        <f t="shared" si="14"/>
        <v>0.37840954800036108</v>
      </c>
      <c r="T92" s="51">
        <f t="shared" si="14"/>
        <v>0.35778468646143663</v>
      </c>
      <c r="U92" s="51">
        <f t="shared" si="14"/>
        <v>0.34033288054388505</v>
      </c>
      <c r="V92" s="51">
        <f t="shared" si="14"/>
        <v>0.32537418975741239</v>
      </c>
      <c r="W92" s="51">
        <f t="shared" si="14"/>
        <v>0.3124099910758027</v>
      </c>
      <c r="X92" s="51">
        <f t="shared" si="14"/>
        <v>0.30106631722939425</v>
      </c>
      <c r="Y92" s="51">
        <f t="shared" si="14"/>
        <v>0.29105719324726914</v>
      </c>
      <c r="Z92" s="51">
        <f t="shared" si="14"/>
        <v>0.28216019415204679</v>
      </c>
      <c r="AA92" s="51">
        <f t="shared" si="14"/>
        <v>0.27419972127737419</v>
      </c>
      <c r="AB92" s="51">
        <f t="shared" si="14"/>
        <v>0.26703529569016882</v>
      </c>
      <c r="AC92" s="51">
        <f t="shared" si="14"/>
        <v>0.26055319634936397</v>
      </c>
      <c r="AD92" s="51">
        <f t="shared" si="14"/>
        <v>0.25466037876681413</v>
      </c>
      <c r="AE92" s="51">
        <f t="shared" si="14"/>
        <v>0.24927998010448596</v>
      </c>
      <c r="AF92" s="39"/>
    </row>
    <row r="93" spans="4:32" x14ac:dyDescent="0.25">
      <c r="D93" s="93" t="s">
        <v>7</v>
      </c>
      <c r="E93" s="94"/>
      <c r="F93" s="44">
        <f t="shared" ref="F93:F94" si="15">SUMIF($E$79:$E$91,$D93,F$79:F$91)</f>
        <v>0.18401231188126138</v>
      </c>
      <c r="G93" s="51">
        <f>SUMPRODUCT($F$82:$F$83,G$82:G$83)/SUM($F$82:$F$83)</f>
        <v>0.71582827230329116</v>
      </c>
      <c r="H93" s="49"/>
      <c r="I93" s="51">
        <f>SUMPRODUCT($F$82:$F$83,I$82:I$83)/SUM($F$82:$F$83)</f>
        <v>3.0681808167651212</v>
      </c>
      <c r="J93" s="51">
        <f t="shared" ref="J93:AE93" si="16">SUMPRODUCT($F$82:$F$83,J$82:J$83)/SUM($F$82:$F$83)</f>
        <v>1.6306320395940033</v>
      </c>
      <c r="K93" s="51">
        <f t="shared" si="16"/>
        <v>1.1514491138702969</v>
      </c>
      <c r="L93" s="51">
        <f t="shared" si="16"/>
        <v>0.91185765100844385</v>
      </c>
      <c r="M93" s="51">
        <f t="shared" si="16"/>
        <v>0.76810277329133192</v>
      </c>
      <c r="N93" s="51">
        <f t="shared" si="16"/>
        <v>0.67226618814659067</v>
      </c>
      <c r="O93" s="51">
        <f t="shared" si="16"/>
        <v>0.60381148447177557</v>
      </c>
      <c r="P93" s="51">
        <f t="shared" si="16"/>
        <v>0.5524704567156643</v>
      </c>
      <c r="Q93" s="51">
        <f t="shared" si="16"/>
        <v>0.51253854623868877</v>
      </c>
      <c r="R93" s="51">
        <f t="shared" si="16"/>
        <v>0.48059301785710834</v>
      </c>
      <c r="S93" s="51">
        <f t="shared" si="16"/>
        <v>0.45445576736308807</v>
      </c>
      <c r="T93" s="51">
        <f t="shared" si="16"/>
        <v>0.43267472528473777</v>
      </c>
      <c r="U93" s="51">
        <f t="shared" si="16"/>
        <v>0.41424461275690289</v>
      </c>
      <c r="V93" s="51">
        <f t="shared" si="16"/>
        <v>0.39844737344733017</v>
      </c>
      <c r="W93" s="51">
        <f t="shared" si="16"/>
        <v>0.38475643271236709</v>
      </c>
      <c r="X93" s="51">
        <f t="shared" si="16"/>
        <v>0.37277685956927453</v>
      </c>
      <c r="Y93" s="51">
        <f t="shared" si="16"/>
        <v>0.36220664797242802</v>
      </c>
      <c r="Z93" s="51">
        <f t="shared" si="16"/>
        <v>0.35281090433078677</v>
      </c>
      <c r="AA93" s="51">
        <f t="shared" si="16"/>
        <v>0.34440418633563397</v>
      </c>
      <c r="AB93" s="51">
        <f t="shared" si="16"/>
        <v>0.33683814013999652</v>
      </c>
      <c r="AC93" s="51">
        <f t="shared" si="16"/>
        <v>0.32999266977251501</v>
      </c>
      <c r="AD93" s="51">
        <f t="shared" si="16"/>
        <v>0.32376951489298639</v>
      </c>
      <c r="AE93" s="51">
        <f t="shared" si="16"/>
        <v>0.31808750391602547</v>
      </c>
      <c r="AF93" s="39"/>
    </row>
    <row r="94" spans="4:32" x14ac:dyDescent="0.25">
      <c r="D94" s="93" t="s">
        <v>8</v>
      </c>
      <c r="E94" s="94"/>
      <c r="F94" s="44">
        <f t="shared" si="15"/>
        <v>0.15740562617458603</v>
      </c>
      <c r="G94" s="51">
        <f>SUMPRODUCT($F$84:$F$91,G$84:G$91)/SUM($F$84:$F$91)</f>
        <v>2.0384249208320284</v>
      </c>
      <c r="H94" s="49"/>
      <c r="I94" s="51">
        <f>SUMPRODUCT($F$84:$F$91,I$84:I$91)/SUM($F$84:$F$91)</f>
        <v>7.7854375360963211</v>
      </c>
      <c r="J94" s="51">
        <f t="shared" ref="J94:AE94" si="17">SUMPRODUCT($F$84:$F$91,J$84:J$91)/SUM($F$84:$F$91)</f>
        <v>4.2733742712125862</v>
      </c>
      <c r="K94" s="51">
        <f t="shared" si="17"/>
        <v>3.1026865162513415</v>
      </c>
      <c r="L94" s="51">
        <f t="shared" si="17"/>
        <v>2.5173426387707187</v>
      </c>
      <c r="M94" s="51">
        <f t="shared" si="17"/>
        <v>2.166136312282346</v>
      </c>
      <c r="N94" s="51">
        <f t="shared" si="17"/>
        <v>1.9319987612900968</v>
      </c>
      <c r="O94" s="51">
        <f t="shared" si="17"/>
        <v>1.7647576534384906</v>
      </c>
      <c r="P94" s="51">
        <f t="shared" si="17"/>
        <v>1.6393268225497855</v>
      </c>
      <c r="Q94" s="51">
        <f t="shared" si="17"/>
        <v>1.5417695096363486</v>
      </c>
      <c r="R94" s="51">
        <f t="shared" si="17"/>
        <v>1.4637236593055991</v>
      </c>
      <c r="S94" s="51">
        <f t="shared" si="17"/>
        <v>1.3998679635804401</v>
      </c>
      <c r="T94" s="51">
        <f t="shared" si="17"/>
        <v>1.3466548838094745</v>
      </c>
      <c r="U94" s="51">
        <f t="shared" si="17"/>
        <v>1.3016284316955806</v>
      </c>
      <c r="V94" s="51">
        <f t="shared" si="17"/>
        <v>1.263034329883671</v>
      </c>
      <c r="W94" s="51">
        <f t="shared" si="17"/>
        <v>1.2295861083133501</v>
      </c>
      <c r="X94" s="51">
        <f t="shared" si="17"/>
        <v>1.2003189144393189</v>
      </c>
      <c r="Y94" s="51">
        <f t="shared" si="17"/>
        <v>1.1744949198445855</v>
      </c>
      <c r="Z94" s="51">
        <f t="shared" si="17"/>
        <v>1.1515402579826004</v>
      </c>
      <c r="AA94" s="51">
        <f t="shared" si="17"/>
        <v>1.1310018763166136</v>
      </c>
      <c r="AB94" s="51">
        <f t="shared" si="17"/>
        <v>1.1125173328172253</v>
      </c>
      <c r="AC94" s="51">
        <f t="shared" si="17"/>
        <v>1.095793222032065</v>
      </c>
      <c r="AD94" s="51">
        <f t="shared" si="17"/>
        <v>1.080589484954646</v>
      </c>
      <c r="AE94" s="51">
        <f t="shared" si="17"/>
        <v>1.0667078119709159</v>
      </c>
      <c r="AF94" s="39"/>
    </row>
    <row r="95" spans="4:32" x14ac:dyDescent="0.25">
      <c r="D95" s="93" t="s">
        <v>52</v>
      </c>
      <c r="E95" s="94"/>
      <c r="F95" s="44">
        <f>SUM(F79:F91)</f>
        <v>1</v>
      </c>
      <c r="G95" s="52">
        <f>SUMPRODUCT(F92:F94,G92:G94)</f>
        <v>0.86479247282678728</v>
      </c>
      <c r="H95" s="49"/>
      <c r="I95" s="52">
        <f>SUMPRODUCT($F92:$F94,I92:I94)</f>
        <v>3.6692481169105924</v>
      </c>
      <c r="J95" s="52">
        <f t="shared" ref="J95:AE95" si="18">SUMPRODUCT($F92:$F94,J92:J94)</f>
        <v>1.9554141121927116</v>
      </c>
      <c r="K95" s="52">
        <f t="shared" si="18"/>
        <v>1.3841361106200845</v>
      </c>
      <c r="L95" s="52">
        <f t="shared" si="18"/>
        <v>1.0984971098337708</v>
      </c>
      <c r="M95" s="52">
        <f t="shared" si="18"/>
        <v>0.9271137093619829</v>
      </c>
      <c r="N95" s="52">
        <f t="shared" si="18"/>
        <v>0.81285810904745748</v>
      </c>
      <c r="O95" s="52">
        <f t="shared" si="18"/>
        <v>0.73124696596565375</v>
      </c>
      <c r="P95" s="52">
        <f t="shared" si="18"/>
        <v>0.67003860865430076</v>
      </c>
      <c r="Q95" s="52">
        <f t="shared" si="18"/>
        <v>0.62243210852324848</v>
      </c>
      <c r="R95" s="52">
        <f t="shared" si="18"/>
        <v>0.58434690841840675</v>
      </c>
      <c r="S95" s="52">
        <f t="shared" si="18"/>
        <v>0.55318629015080889</v>
      </c>
      <c r="T95" s="52">
        <f t="shared" si="18"/>
        <v>0.52721910826114404</v>
      </c>
      <c r="U95" s="52">
        <f t="shared" si="18"/>
        <v>0.5052468774314276</v>
      </c>
      <c r="V95" s="52">
        <f t="shared" si="18"/>
        <v>0.48641353672024201</v>
      </c>
      <c r="W95" s="52">
        <f t="shared" si="18"/>
        <v>0.47009130810388133</v>
      </c>
      <c r="X95" s="52">
        <f t="shared" si="18"/>
        <v>0.45580935806456568</v>
      </c>
      <c r="Y95" s="52">
        <f t="shared" si="18"/>
        <v>0.4432076374416401</v>
      </c>
      <c r="Z95" s="52">
        <f t="shared" si="18"/>
        <v>0.4320061079990396</v>
      </c>
      <c r="AA95" s="52">
        <f t="shared" si="18"/>
        <v>0.42198368691881805</v>
      </c>
      <c r="AB95" s="52">
        <f t="shared" si="18"/>
        <v>0.41296350794661862</v>
      </c>
      <c r="AC95" s="52">
        <f t="shared" si="18"/>
        <v>0.40480239363843828</v>
      </c>
      <c r="AD95" s="52">
        <f t="shared" si="18"/>
        <v>0.39738319881281969</v>
      </c>
      <c r="AE95" s="52">
        <f t="shared" si="18"/>
        <v>0.3906091513633419</v>
      </c>
      <c r="AF95" s="57"/>
    </row>
    <row r="96" spans="4:32" x14ac:dyDescent="0.25">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4:32" ht="15.6" x14ac:dyDescent="0.3">
      <c r="D97" s="40" t="s">
        <v>53</v>
      </c>
      <c r="E97" s="48"/>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4:32" ht="14.4" x14ac:dyDescent="0.3">
      <c r="D98" s="97" t="s">
        <v>119</v>
      </c>
      <c r="E98" s="97"/>
      <c r="F98" s="97"/>
      <c r="G98" s="97"/>
      <c r="H98" s="49"/>
      <c r="I98" s="40" t="s">
        <v>57</v>
      </c>
      <c r="J98" s="49"/>
      <c r="K98" s="49"/>
      <c r="L98" s="49"/>
      <c r="M98" s="49"/>
      <c r="N98" s="49"/>
      <c r="O98" s="49"/>
      <c r="P98" s="49"/>
      <c r="Q98" s="49"/>
      <c r="R98" s="49"/>
      <c r="S98" s="49"/>
      <c r="T98" s="49"/>
      <c r="U98" s="49"/>
      <c r="V98" s="49"/>
      <c r="W98" s="49"/>
      <c r="X98" s="49"/>
      <c r="Y98" s="49"/>
      <c r="Z98" s="49"/>
      <c r="AA98" s="49"/>
      <c r="AB98" s="49"/>
      <c r="AC98" s="49"/>
      <c r="AD98" s="49"/>
      <c r="AE98" s="49"/>
      <c r="AF98" s="39"/>
    </row>
    <row r="99" spans="4:32" x14ac:dyDescent="0.25">
      <c r="D99" s="68" t="s">
        <v>29</v>
      </c>
      <c r="E99" s="68" t="s">
        <v>28</v>
      </c>
      <c r="F99" s="68" t="s">
        <v>33</v>
      </c>
      <c r="G99" s="68" t="str">
        <f>"VOC ($/km) at "&amp;speed&amp;" kph"</f>
        <v>VOC ($/km) at 27.5 kph</v>
      </c>
      <c r="H99" s="49"/>
      <c r="I99" s="64">
        <v>5</v>
      </c>
      <c r="J99" s="64">
        <v>10</v>
      </c>
      <c r="K99" s="64">
        <v>15</v>
      </c>
      <c r="L99" s="64">
        <v>20</v>
      </c>
      <c r="M99" s="64">
        <v>25</v>
      </c>
      <c r="N99" s="64">
        <v>30</v>
      </c>
      <c r="O99" s="64">
        <v>35</v>
      </c>
      <c r="P99" s="64">
        <v>40</v>
      </c>
      <c r="Q99" s="64">
        <v>45</v>
      </c>
      <c r="R99" s="64">
        <v>50</v>
      </c>
      <c r="S99" s="64">
        <v>55</v>
      </c>
      <c r="T99" s="64">
        <v>60</v>
      </c>
      <c r="U99" s="64">
        <v>65</v>
      </c>
      <c r="V99" s="64">
        <v>70</v>
      </c>
      <c r="W99" s="64">
        <v>75</v>
      </c>
      <c r="X99" s="64">
        <v>80</v>
      </c>
      <c r="Y99" s="64">
        <v>85</v>
      </c>
      <c r="Z99" s="64">
        <v>90</v>
      </c>
      <c r="AA99" s="64">
        <v>95</v>
      </c>
      <c r="AB99" s="64">
        <v>100</v>
      </c>
      <c r="AC99" s="64">
        <v>105</v>
      </c>
      <c r="AD99" s="64">
        <v>110</v>
      </c>
      <c r="AE99" s="64">
        <v>115</v>
      </c>
      <c r="AF99" s="39"/>
    </row>
    <row r="100" spans="4:32" x14ac:dyDescent="0.25">
      <c r="D100" s="41" t="s">
        <v>17</v>
      </c>
      <c r="E100" s="41" t="s">
        <v>6</v>
      </c>
      <c r="F100" s="42">
        <f t="shared" ref="F100:F112" si="19">IF($E$6=$E$10,E11,F11)</f>
        <v>0</v>
      </c>
      <c r="G100" s="50">
        <f>ATAP_index*(Inputs!E24+(Inputs!F24*Calculator!$E$5)+(Inputs!G24^2))/Hundreds</f>
        <v>0.23126244232373389</v>
      </c>
      <c r="H100" s="49"/>
      <c r="I100" s="50">
        <f>ATAP_index*(Inputs!$E24+(Inputs!$F24*I$99)+(Inputs!$G24*I$99^2))/Hundreds</f>
        <v>0.26069349950347565</v>
      </c>
      <c r="J100" s="50">
        <f>ATAP_index*(Inputs!$E24+(Inputs!$F24*J$99)+(Inputs!$G24*J$99^2))/Hundreds</f>
        <v>0.25498681628599806</v>
      </c>
      <c r="K100" s="50">
        <f>ATAP_index*(Inputs!$E24+(Inputs!$F24*K$99)+(Inputs!$G24*K$99^2))/Hundreds</f>
        <v>0.2497975114200596</v>
      </c>
      <c r="L100" s="50">
        <f>ATAP_index*(Inputs!$E24+(Inputs!$F24*L$99)+(Inputs!$G24*L$99^2))/Hundreds</f>
        <v>0.24512558490566036</v>
      </c>
      <c r="M100" s="50">
        <f>ATAP_index*(Inputs!$E24+(Inputs!$F24*M$99)+(Inputs!$G24*M$99^2))/Hundreds</f>
        <v>0.24097103674280038</v>
      </c>
      <c r="N100" s="50">
        <f>ATAP_index*(Inputs!$E24+(Inputs!$F24*N$99)+(Inputs!$G24*N$99^2))/Hundreds</f>
        <v>0.23733386693147962</v>
      </c>
      <c r="O100" s="50">
        <f>ATAP_index*(Inputs!$E24+(Inputs!$F24*O$99)+(Inputs!$G24*O$99^2))/Hundreds</f>
        <v>0.23421407547169815</v>
      </c>
      <c r="P100" s="50">
        <f>ATAP_index*(Inputs!$E24+(Inputs!$F24*P$99)+(Inputs!$G24*P$99^2))/Hundreds</f>
        <v>0.23161166236345582</v>
      </c>
      <c r="Q100" s="50">
        <f>ATAP_index*(Inputs!$E24+(Inputs!$F24*Q$99)+(Inputs!$G24*Q$99^2))/Hundreds</f>
        <v>0.22952662760675271</v>
      </c>
      <c r="R100" s="50">
        <f>ATAP_index*(Inputs!$E24+(Inputs!$F24*R$99)+(Inputs!$G24*R$99^2))/Hundreds</f>
        <v>0.22795897120158887</v>
      </c>
      <c r="S100" s="50">
        <f>ATAP_index*(Inputs!$E24+(Inputs!$F24*S$99)+(Inputs!$G24*S$99^2))/Hundreds</f>
        <v>0.22690869314796422</v>
      </c>
      <c r="T100" s="50">
        <f>ATAP_index*(Inputs!$E24+(Inputs!$F24*T$99)+(Inputs!$G24*T$99^2))/Hundreds</f>
        <v>0.22637579344587888</v>
      </c>
      <c r="U100" s="50">
        <f>ATAP_index*(Inputs!$E24+(Inputs!$F24*U$99)+(Inputs!$G24*U$99^2))/Hundreds</f>
        <v>0.22636027209533269</v>
      </c>
      <c r="V100" s="50">
        <f>ATAP_index*(Inputs!$E24+(Inputs!$F24*V$99)+(Inputs!$G24*V$99^2))/Hundreds</f>
        <v>0.22686212909632569</v>
      </c>
      <c r="W100" s="50">
        <f>ATAP_index*(Inputs!$E24+(Inputs!$F24*W$99)+(Inputs!$G24*W$99^2))/Hundreds</f>
        <v>0.22788136444885798</v>
      </c>
      <c r="X100" s="50">
        <f>ATAP_index*(Inputs!$E24+(Inputs!$F24*X$99)+(Inputs!$G24*X$99^2))/Hundreds</f>
        <v>0.2294179781529295</v>
      </c>
      <c r="Y100" s="50">
        <f>ATAP_index*(Inputs!$E24+(Inputs!$F24*Y$99)+(Inputs!$G24*Y$99^2))/Hundreds</f>
        <v>0.23147197020854024</v>
      </c>
      <c r="Z100" s="50">
        <f>ATAP_index*(Inputs!$E24+(Inputs!$F24*Z$99)+(Inputs!$G24*Z$99^2))/Hundreds</f>
        <v>0.23404334061569018</v>
      </c>
      <c r="AA100" s="50">
        <f>ATAP_index*(Inputs!$E24+(Inputs!$F24*AA$99)+(Inputs!$G24*AA$99^2))/Hundreds</f>
        <v>0.23713208937437938</v>
      </c>
      <c r="AB100" s="50">
        <f>ATAP_index*(Inputs!$E24+(Inputs!$F24*AB$99)+(Inputs!$G24*AB$99^2))/Hundreds</f>
        <v>0.24073821648460775</v>
      </c>
      <c r="AC100" s="50">
        <f>ATAP_index*(Inputs!$E24+(Inputs!$F24*AC$99)+(Inputs!$G24*AC$99^2))/Hundreds</f>
        <v>0.2448617219463754</v>
      </c>
      <c r="AD100" s="50">
        <f>ATAP_index*(Inputs!$E24+(Inputs!$F24*AD$99)+(Inputs!$G24*AD$99^2))/Hundreds</f>
        <v>0.24950260575968222</v>
      </c>
      <c r="AE100" s="50">
        <f>ATAP_index*(Inputs!$E24+(Inputs!$F24*AE$99)+(Inputs!$G24*AE$99^2))/Hundreds</f>
        <v>0.2546608679245283</v>
      </c>
      <c r="AF100" s="39"/>
    </row>
    <row r="101" spans="4:32" x14ac:dyDescent="0.25">
      <c r="D101" s="41" t="s">
        <v>18</v>
      </c>
      <c r="E101" s="41" t="s">
        <v>6</v>
      </c>
      <c r="F101" s="42">
        <f t="shared" si="19"/>
        <v>0.65858206194415259</v>
      </c>
      <c r="G101" s="50">
        <f>ATAP_index*(Inputs!E25+(Inputs!F25*Calculator!$E$5)+(Inputs!G25^2))/Hundreds</f>
        <v>0.31282507448341607</v>
      </c>
      <c r="H101" s="49"/>
      <c r="I101" s="50">
        <f>ATAP_index*(Inputs!$E25+(Inputs!$F25*I$99)+(Inputs!$G25*I$99^2))/Hundreds</f>
        <v>0.35390231380337633</v>
      </c>
      <c r="J101" s="50">
        <f>ATAP_index*(Inputs!$E25+(Inputs!$F25*J$99)+(Inputs!$G25*J$99^2))/Hundreds</f>
        <v>0.34577429990069514</v>
      </c>
      <c r="K101" s="50">
        <f>ATAP_index*(Inputs!$E25+(Inputs!$F25*K$99)+(Inputs!$G25*K$99^2))/Hundreds</f>
        <v>0.33826714001986097</v>
      </c>
      <c r="L101" s="50">
        <f>ATAP_index*(Inputs!$E25+(Inputs!$F25*L$99)+(Inputs!$G25*L$99^2))/Hundreds</f>
        <v>0.33138083416087383</v>
      </c>
      <c r="M101" s="50">
        <f>ATAP_index*(Inputs!$E25+(Inputs!$F25*M$99)+(Inputs!$G25*M$99^2))/Hundreds</f>
        <v>0.32511538232373383</v>
      </c>
      <c r="N101" s="50">
        <f>ATAP_index*(Inputs!$E25+(Inputs!$F25*N$99)+(Inputs!$G25*N$99^2))/Hundreds</f>
        <v>0.31947078450844085</v>
      </c>
      <c r="O101" s="50">
        <f>ATAP_index*(Inputs!$E25+(Inputs!$F25*O$99)+(Inputs!$G25*O$99^2))/Hundreds</f>
        <v>0.31444704071499496</v>
      </c>
      <c r="P101" s="50">
        <f>ATAP_index*(Inputs!$E25+(Inputs!$F25*P$99)+(Inputs!$G25*P$99^2))/Hundreds</f>
        <v>0.31004415094339616</v>
      </c>
      <c r="Q101" s="50">
        <f>ATAP_index*(Inputs!$E25+(Inputs!$F25*Q$99)+(Inputs!$G25*Q$99^2))/Hundreds</f>
        <v>0.30626211519364444</v>
      </c>
      <c r="R101" s="50">
        <f>ATAP_index*(Inputs!$E25+(Inputs!$F25*R$99)+(Inputs!$G25*R$99^2))/Hundreds</f>
        <v>0.30310093346573974</v>
      </c>
      <c r="S101" s="50">
        <f>ATAP_index*(Inputs!$E25+(Inputs!$F25*S$99)+(Inputs!$G25*S$99^2))/Hundreds</f>
        <v>0.30056060575968219</v>
      </c>
      <c r="T101" s="50">
        <f>ATAP_index*(Inputs!$E25+(Inputs!$F25*T$99)+(Inputs!$G25*T$99^2))/Hundreds</f>
        <v>0.29864113207547166</v>
      </c>
      <c r="U101" s="50">
        <f>ATAP_index*(Inputs!$E25+(Inputs!$F25*U$99)+(Inputs!$G25*U$99^2))/Hundreds</f>
        <v>0.29734251241310816</v>
      </c>
      <c r="V101" s="50">
        <f>ATAP_index*(Inputs!$E25+(Inputs!$F25*V$99)+(Inputs!$G25*V$99^2))/Hundreds</f>
        <v>0.2966647467725918</v>
      </c>
      <c r="W101" s="50">
        <f>ATAP_index*(Inputs!$E25+(Inputs!$F25*W$99)+(Inputs!$G25*W$99^2))/Hundreds</f>
        <v>0.29660783515392253</v>
      </c>
      <c r="X101" s="50">
        <f>ATAP_index*(Inputs!$E25+(Inputs!$F25*X$99)+(Inputs!$G25*X$99^2))/Hundreds</f>
        <v>0.29717177755710023</v>
      </c>
      <c r="Y101" s="50">
        <f>ATAP_index*(Inputs!$E25+(Inputs!$F25*Y$99)+(Inputs!$G25*Y$99^2))/Hundreds</f>
        <v>0.29835657398212512</v>
      </c>
      <c r="Z101" s="50">
        <f>ATAP_index*(Inputs!$E25+(Inputs!$F25*Z$99)+(Inputs!$G25*Z$99^2))/Hundreds</f>
        <v>0.30016222442899698</v>
      </c>
      <c r="AA101" s="50">
        <f>ATAP_index*(Inputs!$E25+(Inputs!$F25*AA$99)+(Inputs!$G25*AA$99^2))/Hundreds</f>
        <v>0.30258872889771593</v>
      </c>
      <c r="AB101" s="50">
        <f>ATAP_index*(Inputs!$E25+(Inputs!$F25*AB$99)+(Inputs!$G25*AB$99^2))/Hundreds</f>
        <v>0.30563608738828196</v>
      </c>
      <c r="AC101" s="50">
        <f>ATAP_index*(Inputs!$E25+(Inputs!$F25*AC$99)+(Inputs!$G25*AC$99^2))/Hundreds</f>
        <v>0.30930429990069508</v>
      </c>
      <c r="AD101" s="50">
        <f>ATAP_index*(Inputs!$E25+(Inputs!$F25*AD$99)+(Inputs!$G25*AD$99^2))/Hundreds</f>
        <v>0.31359336643495528</v>
      </c>
      <c r="AE101" s="50">
        <f>ATAP_index*(Inputs!$E25+(Inputs!$F25*AE$99)+(Inputs!$G25*AE$99^2))/Hundreds</f>
        <v>0.31850328699106251</v>
      </c>
      <c r="AF101" s="39"/>
    </row>
    <row r="102" spans="4:32" x14ac:dyDescent="0.25">
      <c r="D102" s="41" t="s">
        <v>19</v>
      </c>
      <c r="E102" s="41" t="s">
        <v>6</v>
      </c>
      <c r="F102" s="42">
        <f t="shared" si="19"/>
        <v>0</v>
      </c>
      <c r="G102" s="50">
        <f>ATAP_index*(Inputs!E26+(Inputs!F26*Calculator!$E$5)+(Inputs!G26^2))/Hundreds</f>
        <v>0.41461409674597804</v>
      </c>
      <c r="H102" s="49"/>
      <c r="I102" s="50">
        <f>ATAP_index*(Inputs!$E26+(Inputs!$F26*I$99)+(Inputs!$G26*I$99^2))/Hundreds</f>
        <v>0.46668562065541203</v>
      </c>
      <c r="J102" s="50">
        <f>ATAP_index*(Inputs!$E26+(Inputs!$F26*J$99)+(Inputs!$G26*J$99^2))/Hundreds</f>
        <v>0.45628114200595832</v>
      </c>
      <c r="K102" s="50">
        <f>ATAP_index*(Inputs!$E26+(Inputs!$F26*K$99)+(Inputs!$G26*K$99^2))/Hundreds</f>
        <v>0.4466009930486593</v>
      </c>
      <c r="L102" s="50">
        <f>ATAP_index*(Inputs!$E26+(Inputs!$F26*L$99)+(Inputs!$G26*L$99^2))/Hundreds</f>
        <v>0.43764517378351536</v>
      </c>
      <c r="M102" s="50">
        <f>ATAP_index*(Inputs!$E26+(Inputs!$F26*M$99)+(Inputs!$G26*M$99^2))/Hundreds</f>
        <v>0.42941368421052623</v>
      </c>
      <c r="N102" s="50">
        <f>ATAP_index*(Inputs!$E26+(Inputs!$F26*N$99)+(Inputs!$G26*N$99^2))/Hundreds</f>
        <v>0.42190652432969211</v>
      </c>
      <c r="O102" s="50">
        <f>ATAP_index*(Inputs!$E26+(Inputs!$F26*O$99)+(Inputs!$G26*O$99^2))/Hundreds</f>
        <v>0.41512369414101291</v>
      </c>
      <c r="P102" s="50">
        <f>ATAP_index*(Inputs!$E26+(Inputs!$F26*P$99)+(Inputs!$G26*P$99^2))/Hundreds</f>
        <v>0.40906519364448857</v>
      </c>
      <c r="Q102" s="50">
        <f>ATAP_index*(Inputs!$E26+(Inputs!$F26*Q$99)+(Inputs!$G26*Q$99^2))/Hundreds</f>
        <v>0.40373102284011914</v>
      </c>
      <c r="R102" s="50">
        <f>ATAP_index*(Inputs!$E26+(Inputs!$F26*R$99)+(Inputs!$G26*R$99^2))/Hundreds</f>
        <v>0.39912118172790462</v>
      </c>
      <c r="S102" s="50">
        <f>ATAP_index*(Inputs!$E26+(Inputs!$F26*S$99)+(Inputs!$G26*S$99^2))/Hundreds</f>
        <v>0.39523567030784507</v>
      </c>
      <c r="T102" s="50">
        <f>ATAP_index*(Inputs!$E26+(Inputs!$F26*T$99)+(Inputs!$G26*T$99^2))/Hundreds</f>
        <v>0.39207448857994037</v>
      </c>
      <c r="U102" s="50">
        <f>ATAP_index*(Inputs!$E26+(Inputs!$F26*U$99)+(Inputs!$G26*U$99^2))/Hundreds</f>
        <v>0.3896376365441907</v>
      </c>
      <c r="V102" s="50">
        <f>ATAP_index*(Inputs!$E26+(Inputs!$F26*V$99)+(Inputs!$G26*V$99^2))/Hundreds</f>
        <v>0.38792511420059583</v>
      </c>
      <c r="W102" s="50">
        <f>ATAP_index*(Inputs!$E26+(Inputs!$F26*W$99)+(Inputs!$G26*W$99^2))/Hundreds</f>
        <v>0.38693692154915588</v>
      </c>
      <c r="X102" s="50">
        <f>ATAP_index*(Inputs!$E26+(Inputs!$F26*X$99)+(Inputs!$G26*X$99^2))/Hundreds</f>
        <v>0.38667305858987083</v>
      </c>
      <c r="Y102" s="50">
        <f>ATAP_index*(Inputs!$E26+(Inputs!$F26*Y$99)+(Inputs!$G26*Y$99^2))/Hundreds</f>
        <v>0.38713352532274081</v>
      </c>
      <c r="Z102" s="50">
        <f>ATAP_index*(Inputs!$E26+(Inputs!$F26*Z$99)+(Inputs!$G26*Z$99^2))/Hundreds</f>
        <v>0.38831832174776559</v>
      </c>
      <c r="AA102" s="50">
        <f>ATAP_index*(Inputs!$E26+(Inputs!$F26*AA$99)+(Inputs!$G26*AA$99^2))/Hundreds</f>
        <v>0.39022744786494534</v>
      </c>
      <c r="AB102" s="50">
        <f>ATAP_index*(Inputs!$E26+(Inputs!$F26*AB$99)+(Inputs!$G26*AB$99^2))/Hundreds</f>
        <v>0.39286090367427995</v>
      </c>
      <c r="AC102" s="50">
        <f>ATAP_index*(Inputs!$E26+(Inputs!$F26*AC$99)+(Inputs!$G26*AC$99^2))/Hundreds</f>
        <v>0.39621868917576952</v>
      </c>
      <c r="AD102" s="50">
        <f>ATAP_index*(Inputs!$E26+(Inputs!$F26*AD$99)+(Inputs!$G26*AD$99^2))/Hundreds</f>
        <v>0.40030080436941412</v>
      </c>
      <c r="AE102" s="50">
        <f>ATAP_index*(Inputs!$E26+(Inputs!$F26*AE$99)+(Inputs!$G26*AE$99^2))/Hundreds</f>
        <v>0.40510724925521346</v>
      </c>
      <c r="AF102" s="39"/>
    </row>
    <row r="103" spans="4:32" x14ac:dyDescent="0.25">
      <c r="D103" s="41" t="s">
        <v>30</v>
      </c>
      <c r="E103" s="41" t="s">
        <v>7</v>
      </c>
      <c r="F103" s="42">
        <f t="shared" si="19"/>
        <v>0.10721103333974577</v>
      </c>
      <c r="G103" s="50">
        <f>ATAP_C_Index*(Inputs!E27+(Inputs!F27*Calculator!$E$5)+(Inputs!G27^2))/Hundreds</f>
        <v>0.3572448209439999</v>
      </c>
      <c r="H103" s="49"/>
      <c r="I103" s="50">
        <f>ATAP_index*(Inputs!$E27+(Inputs!$F27*I$99)+(Inputs!$G27*I$99^2))/Hundreds</f>
        <v>0.38914095332671295</v>
      </c>
      <c r="J103" s="50">
        <f>ATAP_index*(Inputs!$E27+(Inputs!$F27*J$99)+(Inputs!$G27*J$99^2))/Hundreds</f>
        <v>0.38070768619662365</v>
      </c>
      <c r="K103" s="50">
        <f>ATAP_index*(Inputs!$E27+(Inputs!$F27*K$99)+(Inputs!$G27*K$99^2))/Hundreds</f>
        <v>0.37299874875868916</v>
      </c>
      <c r="L103" s="50">
        <f>ATAP_index*(Inputs!$E27+(Inputs!$F27*L$99)+(Inputs!$G27*L$99^2))/Hundreds</f>
        <v>0.36601414101290963</v>
      </c>
      <c r="M103" s="50">
        <f>ATAP_index*(Inputs!$E27+(Inputs!$F27*M$99)+(Inputs!$G27*M$99^2))/Hundreds</f>
        <v>0.35975386295928496</v>
      </c>
      <c r="N103" s="50">
        <f>ATAP_index*(Inputs!$E27+(Inputs!$F27*N$99)+(Inputs!$G27*N$99^2))/Hundreds</f>
        <v>0.35421791459781515</v>
      </c>
      <c r="O103" s="50">
        <f>ATAP_index*(Inputs!$E27+(Inputs!$F27*O$99)+(Inputs!$G27*O$99^2))/Hundreds</f>
        <v>0.34940629592850053</v>
      </c>
      <c r="P103" s="50">
        <f>ATAP_index*(Inputs!$E27+(Inputs!$F27*P$99)+(Inputs!$G27*P$99^2))/Hundreds</f>
        <v>0.3453190069513406</v>
      </c>
      <c r="Q103" s="50">
        <f>ATAP_index*(Inputs!$E27+(Inputs!$F27*Q$99)+(Inputs!$G27*Q$99^2))/Hundreds</f>
        <v>0.34195604766633558</v>
      </c>
      <c r="R103" s="50">
        <f>ATAP_index*(Inputs!$E27+(Inputs!$F27*R$99)+(Inputs!$G27*R$99^2))/Hundreds</f>
        <v>0.33931741807348559</v>
      </c>
      <c r="S103" s="50">
        <f>ATAP_index*(Inputs!$E27+(Inputs!$F27*S$99)+(Inputs!$G27*S$99^2))/Hundreds</f>
        <v>0.33740311817279045</v>
      </c>
      <c r="T103" s="50">
        <f>ATAP_index*(Inputs!$E27+(Inputs!$F27*T$99)+(Inputs!$G27*T$99^2))/Hundreds</f>
        <v>0.33621314796425017</v>
      </c>
      <c r="U103" s="50">
        <f>ATAP_index*(Inputs!$E27+(Inputs!$F27*U$99)+(Inputs!$G27*U$99^2))/Hundreds</f>
        <v>0.33574750744786491</v>
      </c>
      <c r="V103" s="50">
        <f>ATAP_index*(Inputs!$E27+(Inputs!$F27*V$99)+(Inputs!$G27*V$99^2))/Hundreds</f>
        <v>0.33600619662363457</v>
      </c>
      <c r="W103" s="50">
        <f>ATAP_index*(Inputs!$E27+(Inputs!$F27*W$99)+(Inputs!$G27*W$99^2))/Hundreds</f>
        <v>0.33698921549155902</v>
      </c>
      <c r="X103" s="50">
        <f>ATAP_index*(Inputs!$E27+(Inputs!$F27*X$99)+(Inputs!$G27*X$99^2))/Hundreds</f>
        <v>0.3386965640516385</v>
      </c>
      <c r="Y103" s="50">
        <f>ATAP_index*(Inputs!$E27+(Inputs!$F27*Y$99)+(Inputs!$G27*Y$99^2))/Hundreds</f>
        <v>0.3411282423038729</v>
      </c>
      <c r="Z103" s="50">
        <f>ATAP_index*(Inputs!$E27+(Inputs!$F27*Z$99)+(Inputs!$G27*Z$99^2))/Hundreds</f>
        <v>0.34428425024826209</v>
      </c>
      <c r="AA103" s="50">
        <f>ATAP_index*(Inputs!$E27+(Inputs!$F27*AA$99)+(Inputs!$G27*AA$99^2))/Hundreds</f>
        <v>0.34816458788480631</v>
      </c>
      <c r="AB103" s="50">
        <f>ATAP_index*(Inputs!$E27+(Inputs!$F27*AB$99)+(Inputs!$G27*AB$99^2))/Hundreds</f>
        <v>0.35276925521350544</v>
      </c>
      <c r="AC103" s="50">
        <f>ATAP_index*(Inputs!$E27+(Inputs!$F27*AC$99)+(Inputs!$G27*AC$99^2))/Hundreds</f>
        <v>0.35809825223435943</v>
      </c>
      <c r="AD103" s="50">
        <f>ATAP_index*(Inputs!$E27+(Inputs!$F27*AD$99)+(Inputs!$G27*AD$99^2))/Hundreds</f>
        <v>0.36415157894736844</v>
      </c>
      <c r="AE103" s="50">
        <f>ATAP_index*(Inputs!$E27+(Inputs!$F27*AE$99)+(Inputs!$G27*AE$99^2))/Hundreds</f>
        <v>0.37092923535253219</v>
      </c>
      <c r="AF103" s="39"/>
    </row>
    <row r="104" spans="4:32" x14ac:dyDescent="0.25">
      <c r="D104" s="41" t="s">
        <v>55</v>
      </c>
      <c r="E104" s="41" t="s">
        <v>7</v>
      </c>
      <c r="F104" s="42">
        <f t="shared" si="19"/>
        <v>7.6801278541515611E-2</v>
      </c>
      <c r="G104" s="50">
        <f>ATAP_C_Index*(Inputs!E28+(Inputs!F28*Calculator!$E$5)+(Inputs!G28^2))/Hundreds</f>
        <v>0.38813721805885715</v>
      </c>
      <c r="H104" s="49"/>
      <c r="I104" s="50">
        <f>ATAP_index*(Inputs!$E28+(Inputs!$F28*I$99)+(Inputs!$G28*I$99^2))/Hundreds</f>
        <v>0.41204529294935449</v>
      </c>
      <c r="J104" s="50">
        <f>ATAP_index*(Inputs!$E28+(Inputs!$F28*J$99)+(Inputs!$G28*J$99^2))/Hundreds</f>
        <v>0.40508655412115196</v>
      </c>
      <c r="K104" s="50">
        <f>ATAP_index*(Inputs!$E28+(Inputs!$F28*K$99)+(Inputs!$G28*K$99^2))/Hundreds</f>
        <v>0.39880040714995024</v>
      </c>
      <c r="L104" s="50">
        <f>ATAP_index*(Inputs!$E28+(Inputs!$F28*L$99)+(Inputs!$G28*L$99^2))/Hundreds</f>
        <v>0.39318685203574977</v>
      </c>
      <c r="M104" s="50">
        <f>ATAP_index*(Inputs!$E28+(Inputs!$F28*M$99)+(Inputs!$G28*M$99^2))/Hundreds</f>
        <v>0.38824588877855015</v>
      </c>
      <c r="N104" s="50">
        <f>ATAP_index*(Inputs!$E28+(Inputs!$F28*N$99)+(Inputs!$G28*N$99^2))/Hundreds</f>
        <v>0.38397751737835156</v>
      </c>
      <c r="O104" s="50">
        <f>ATAP_index*(Inputs!$E28+(Inputs!$F28*O$99)+(Inputs!$G28*O$99^2))/Hundreds</f>
        <v>0.38038173783515389</v>
      </c>
      <c r="P104" s="50">
        <f>ATAP_index*(Inputs!$E28+(Inputs!$F28*P$99)+(Inputs!$G28*P$99^2))/Hundreds</f>
        <v>0.37745855014895724</v>
      </c>
      <c r="Q104" s="50">
        <f>ATAP_index*(Inputs!$E28+(Inputs!$F28*Q$99)+(Inputs!$G28*Q$99^2))/Hundreds</f>
        <v>0.37520795431976167</v>
      </c>
      <c r="R104" s="50">
        <f>ATAP_index*(Inputs!$E28+(Inputs!$F28*R$99)+(Inputs!$G28*R$99^2))/Hundreds</f>
        <v>0.37362995034756702</v>
      </c>
      <c r="S104" s="50">
        <f>ATAP_index*(Inputs!$E28+(Inputs!$F28*S$99)+(Inputs!$G28*S$99^2))/Hundreds</f>
        <v>0.37272453823237334</v>
      </c>
      <c r="T104" s="50">
        <f>ATAP_index*(Inputs!$E28+(Inputs!$F28*T$99)+(Inputs!$G28*T$99^2))/Hundreds</f>
        <v>0.37249171797418074</v>
      </c>
      <c r="U104" s="50">
        <f>ATAP_index*(Inputs!$E28+(Inputs!$F28*U$99)+(Inputs!$G28*U$99^2))/Hundreds</f>
        <v>0.37293148957298911</v>
      </c>
      <c r="V104" s="50">
        <f>ATAP_index*(Inputs!$E28+(Inputs!$F28*V$99)+(Inputs!$G28*V$99^2))/Hundreds</f>
        <v>0.37404385302879839</v>
      </c>
      <c r="W104" s="50">
        <f>ATAP_index*(Inputs!$E28+(Inputs!$F28*W$99)+(Inputs!$G28*W$99^2))/Hundreds</f>
        <v>0.3758288083416087</v>
      </c>
      <c r="X104" s="50">
        <f>ATAP_index*(Inputs!$E28+(Inputs!$F28*X$99)+(Inputs!$G28*X$99^2))/Hundreds</f>
        <v>0.37828635551142009</v>
      </c>
      <c r="Y104" s="50">
        <f>ATAP_index*(Inputs!$E28+(Inputs!$F28*Y$99)+(Inputs!$G28*Y$99^2))/Hundreds</f>
        <v>0.38141649453823234</v>
      </c>
      <c r="Z104" s="50">
        <f>ATAP_index*(Inputs!$E28+(Inputs!$F28*Z$99)+(Inputs!$G28*Z$99^2))/Hundreds</f>
        <v>0.38521922542204573</v>
      </c>
      <c r="AA104" s="50">
        <f>ATAP_index*(Inputs!$E28+(Inputs!$F28*AA$99)+(Inputs!$G28*AA$99^2))/Hundreds</f>
        <v>0.38969454816285998</v>
      </c>
      <c r="AB104" s="50">
        <f>ATAP_index*(Inputs!$E28+(Inputs!$F28*AB$99)+(Inputs!$G28*AB$99^2))/Hundreds</f>
        <v>0.39484246276067531</v>
      </c>
      <c r="AC104" s="50">
        <f>ATAP_index*(Inputs!$E28+(Inputs!$F28*AC$99)+(Inputs!$G28*AC$99^2))/Hundreds</f>
        <v>0.40066296921549155</v>
      </c>
      <c r="AD104" s="50">
        <f>ATAP_index*(Inputs!$E28+(Inputs!$F28*AD$99)+(Inputs!$G28*AD$99^2))/Hundreds</f>
        <v>0.40715606752730876</v>
      </c>
      <c r="AE104" s="50">
        <f>ATAP_index*(Inputs!$E28+(Inputs!$F28*AE$99)+(Inputs!$G28*AE$99^2))/Hundreds</f>
        <v>0.41432175769612706</v>
      </c>
      <c r="AF104" s="39"/>
    </row>
    <row r="105" spans="4:32" x14ac:dyDescent="0.25">
      <c r="D105" s="41" t="s">
        <v>14</v>
      </c>
      <c r="E105" s="41" t="s">
        <v>8</v>
      </c>
      <c r="F105" s="42">
        <f t="shared" si="19"/>
        <v>6.4371013806472617E-3</v>
      </c>
      <c r="G105" s="50">
        <f>ATAP_C_Index*(Inputs!E29+(Inputs!F29*Calculator!$E$5)+(Inputs!G29^2))/Hundreds</f>
        <v>0.47750670392857136</v>
      </c>
      <c r="H105" s="49"/>
      <c r="I105" s="50">
        <f>ATAP_index*(Inputs!$E29+(Inputs!$F29*I$99)+(Inputs!$G29*I$99^2))/Hundreds</f>
        <v>0.52080546573982123</v>
      </c>
      <c r="J105" s="50">
        <f>ATAP_index*(Inputs!$E29+(Inputs!$F29*J$99)+(Inputs!$G29*J$99^2))/Hundreds</f>
        <v>0.50990947765640515</v>
      </c>
      <c r="K105" s="50">
        <f>ATAP_index*(Inputs!$E29+(Inputs!$F29*K$99)+(Inputs!$G29*K$99^2))/Hundreds</f>
        <v>0.50030693545183713</v>
      </c>
      <c r="L105" s="50">
        <f>ATAP_index*(Inputs!$E29+(Inputs!$F29*L$99)+(Inputs!$G29*L$99^2))/Hundreds</f>
        <v>0.49199783912611722</v>
      </c>
      <c r="M105" s="50">
        <f>ATAP_index*(Inputs!$E29+(Inputs!$F29*M$99)+(Inputs!$G29*M$99^2))/Hundreds</f>
        <v>0.48498218867924531</v>
      </c>
      <c r="N105" s="50">
        <f>ATAP_index*(Inputs!$E29+(Inputs!$F29*N$99)+(Inputs!$G29*N$99^2))/Hundreds</f>
        <v>0.47925998411122145</v>
      </c>
      <c r="O105" s="50">
        <f>ATAP_index*(Inputs!$E29+(Inputs!$F29*O$99)+(Inputs!$G29*O$99^2))/Hundreds</f>
        <v>0.47483122542204564</v>
      </c>
      <c r="P105" s="50">
        <f>ATAP_index*(Inputs!$E29+(Inputs!$F29*P$99)+(Inputs!$G29*P$99^2))/Hundreds</f>
        <v>0.47169591261171795</v>
      </c>
      <c r="Q105" s="50">
        <f>ATAP_index*(Inputs!$E29+(Inputs!$F29*Q$99)+(Inputs!$G29*Q$99^2))/Hundreds</f>
        <v>0.46985404568023831</v>
      </c>
      <c r="R105" s="50">
        <f>ATAP_index*(Inputs!$E29+(Inputs!$F29*R$99)+(Inputs!$G29*R$99^2))/Hundreds</f>
        <v>0.46930562462760667</v>
      </c>
      <c r="S105" s="50">
        <f>ATAP_index*(Inputs!$E29+(Inputs!$F29*S$99)+(Inputs!$G29*S$99^2))/Hundreds</f>
        <v>0.47005064945382324</v>
      </c>
      <c r="T105" s="50">
        <f>ATAP_index*(Inputs!$E29+(Inputs!$F29*T$99)+(Inputs!$G29*T$99^2))/Hundreds</f>
        <v>0.47208912015888771</v>
      </c>
      <c r="U105" s="50">
        <f>ATAP_index*(Inputs!$E29+(Inputs!$F29*U$99)+(Inputs!$G29*U$99^2))/Hundreds</f>
        <v>0.47542103674280034</v>
      </c>
      <c r="V105" s="50">
        <f>ATAP_index*(Inputs!$E29+(Inputs!$F29*V$99)+(Inputs!$G29*V$99^2))/Hundreds</f>
        <v>0.48004639920556108</v>
      </c>
      <c r="W105" s="50">
        <f>ATAP_index*(Inputs!$E29+(Inputs!$F29*W$99)+(Inputs!$G29*W$99^2))/Hundreds</f>
        <v>0.48596520754716982</v>
      </c>
      <c r="X105" s="50">
        <f>ATAP_index*(Inputs!$E29+(Inputs!$F29*X$99)+(Inputs!$G29*X$99^2))/Hundreds</f>
        <v>0.49317746176762661</v>
      </c>
      <c r="Y105" s="50">
        <f>ATAP_index*(Inputs!$E29+(Inputs!$F29*Y$99)+(Inputs!$G29*Y$99^2))/Hundreds</f>
        <v>0.5016831618669314</v>
      </c>
      <c r="Z105" s="50">
        <f>ATAP_index*(Inputs!$E29+(Inputs!$F29*Z$99)+(Inputs!$G29*Z$99^2))/Hundreds</f>
        <v>0.51148230784508431</v>
      </c>
      <c r="AA105" s="50">
        <f>ATAP_index*(Inputs!$E29+(Inputs!$F29*AA$99)+(Inputs!$G29*AA$99^2))/Hundreds</f>
        <v>0.52257489970208537</v>
      </c>
      <c r="AB105" s="50">
        <f>ATAP_index*(Inputs!$E29+(Inputs!$F29*AB$99)+(Inputs!$G29*AB$99^2))/Hundreds</f>
        <v>0.53496093743793449</v>
      </c>
      <c r="AC105" s="50">
        <f>ATAP_index*(Inputs!$E29+(Inputs!$F29*AC$99)+(Inputs!$G29*AC$99^2))/Hundreds</f>
        <v>0.54864042105263156</v>
      </c>
      <c r="AD105" s="50">
        <f>ATAP_index*(Inputs!$E29+(Inputs!$F29*AD$99)+(Inputs!$G29*AD$99^2))/Hundreds</f>
        <v>0.56361335054617678</v>
      </c>
      <c r="AE105" s="50">
        <f>ATAP_index*(Inputs!$E29+(Inputs!$F29*AE$99)+(Inputs!$G29*AE$99^2))/Hundreds</f>
        <v>0.57987972591856995</v>
      </c>
      <c r="AF105" s="39"/>
    </row>
    <row r="106" spans="4:32" x14ac:dyDescent="0.25">
      <c r="D106" s="41" t="s">
        <v>15</v>
      </c>
      <c r="E106" s="41" t="s">
        <v>8</v>
      </c>
      <c r="F106" s="42">
        <f t="shared" si="19"/>
        <v>1.479793420838451E-2</v>
      </c>
      <c r="G106" s="50">
        <f>ATAP_C_Index*(Inputs!E30+(Inputs!F30*Calculator!$E$5)+(Inputs!G30^2))/Hundreds</f>
        <v>0.58155724937828568</v>
      </c>
      <c r="H106" s="49"/>
      <c r="I106" s="50">
        <f>ATAP_index*(Inputs!$E30+(Inputs!$F30*I$99)+(Inputs!$G30*I$99^2))/Hundreds</f>
        <v>0.63371915193644479</v>
      </c>
      <c r="J106" s="50">
        <f>ATAP_index*(Inputs!$E30+(Inputs!$F30*J$99)+(Inputs!$G30*J$99^2))/Hundreds</f>
        <v>0.62020522939424017</v>
      </c>
      <c r="K106" s="50">
        <f>ATAP_index*(Inputs!$E30+(Inputs!$F30*K$99)+(Inputs!$G30*K$99^2))/Hundreds</f>
        <v>0.6080364905660377</v>
      </c>
      <c r="L106" s="50">
        <f>ATAP_index*(Inputs!$E30+(Inputs!$F30*L$99)+(Inputs!$G30*L$99^2))/Hundreds</f>
        <v>0.59721293545183718</v>
      </c>
      <c r="M106" s="50">
        <f>ATAP_index*(Inputs!$E30+(Inputs!$F30*M$99)+(Inputs!$G30*M$99^2))/Hundreds</f>
        <v>0.58773456405163849</v>
      </c>
      <c r="N106" s="50">
        <f>ATAP_index*(Inputs!$E30+(Inputs!$F30*N$99)+(Inputs!$G30*N$99^2))/Hundreds</f>
        <v>0.57960137636544184</v>
      </c>
      <c r="O106" s="50">
        <f>ATAP_index*(Inputs!$E30+(Inputs!$F30*O$99)+(Inputs!$G30*O$99^2))/Hundreds</f>
        <v>0.57281337239324726</v>
      </c>
      <c r="P106" s="50">
        <f>ATAP_index*(Inputs!$E30+(Inputs!$F30*P$99)+(Inputs!$G30*P$99^2))/Hundreds</f>
        <v>0.56737055213505461</v>
      </c>
      <c r="Q106" s="50">
        <f>ATAP_index*(Inputs!$E30+(Inputs!$F30*Q$99)+(Inputs!$G30*Q$99^2))/Hundreds</f>
        <v>0.5632729155908639</v>
      </c>
      <c r="R106" s="50">
        <f>ATAP_index*(Inputs!$E30+(Inputs!$F30*R$99)+(Inputs!$G30*R$99^2))/Hundreds</f>
        <v>0.56052046276067513</v>
      </c>
      <c r="S106" s="50">
        <f>ATAP_index*(Inputs!$E30+(Inputs!$F30*S$99)+(Inputs!$G30*S$99^2))/Hundreds</f>
        <v>0.55911319364448853</v>
      </c>
      <c r="T106" s="50">
        <f>ATAP_index*(Inputs!$E30+(Inputs!$F30*T$99)+(Inputs!$G30*T$99^2))/Hundreds</f>
        <v>0.55905110824230386</v>
      </c>
      <c r="U106" s="50">
        <f>ATAP_index*(Inputs!$E30+(Inputs!$F30*U$99)+(Inputs!$G30*U$99^2))/Hundreds</f>
        <v>0.56033420655412103</v>
      </c>
      <c r="V106" s="50">
        <f>ATAP_index*(Inputs!$E30+(Inputs!$F30*V$99)+(Inputs!$G30*V$99^2))/Hundreds</f>
        <v>0.56296248857994036</v>
      </c>
      <c r="W106" s="50">
        <f>ATAP_index*(Inputs!$E30+(Inputs!$F30*W$99)+(Inputs!$G30*W$99^2))/Hundreds</f>
        <v>0.56693595431976163</v>
      </c>
      <c r="X106" s="50">
        <f>ATAP_index*(Inputs!$E30+(Inputs!$F30*X$99)+(Inputs!$G30*X$99^2))/Hundreds</f>
        <v>0.57225460377358484</v>
      </c>
      <c r="Y106" s="50">
        <f>ATAP_index*(Inputs!$E30+(Inputs!$F30*Y$99)+(Inputs!$G30*Y$99^2))/Hundreds</f>
        <v>0.5789184369414101</v>
      </c>
      <c r="Z106" s="50">
        <f>ATAP_index*(Inputs!$E30+(Inputs!$F30*Z$99)+(Inputs!$G30*Z$99^2))/Hundreds</f>
        <v>0.5869274538232373</v>
      </c>
      <c r="AA106" s="50">
        <f>ATAP_index*(Inputs!$E30+(Inputs!$F30*AA$99)+(Inputs!$G30*AA$99^2))/Hundreds</f>
        <v>0.59628165441906644</v>
      </c>
      <c r="AB106" s="50">
        <f>ATAP_index*(Inputs!$E30+(Inputs!$F30*AB$99)+(Inputs!$G30*AB$99^2))/Hundreds</f>
        <v>0.60698103872889764</v>
      </c>
      <c r="AC106" s="50">
        <f>ATAP_index*(Inputs!$E30+(Inputs!$F30*AC$99)+(Inputs!$G30*AC$99^2))/Hundreds</f>
        <v>0.61902560675273077</v>
      </c>
      <c r="AD106" s="50">
        <f>ATAP_index*(Inputs!$E30+(Inputs!$F30*AD$99)+(Inputs!$G30*AD$99^2))/Hundreds</f>
        <v>0.63241535849056585</v>
      </c>
      <c r="AE106" s="50">
        <f>ATAP_index*(Inputs!$E30+(Inputs!$F30*AE$99)+(Inputs!$G30*AE$99^2))/Hundreds</f>
        <v>0.64715029394240309</v>
      </c>
      <c r="AF106" s="39"/>
    </row>
    <row r="107" spans="4:32" x14ac:dyDescent="0.25">
      <c r="D107" s="41" t="s">
        <v>16</v>
      </c>
      <c r="E107" s="41" t="s">
        <v>8</v>
      </c>
      <c r="F107" s="42">
        <f t="shared" si="19"/>
        <v>6.4903739437974464E-2</v>
      </c>
      <c r="G107" s="50">
        <f>ATAP_C_Index*(Inputs!E31+(Inputs!F31*Calculator!$E$5)+(Inputs!G31^2))/Hundreds</f>
        <v>0.71697165730457157</v>
      </c>
      <c r="H107" s="49"/>
      <c r="I107" s="50">
        <f>ATAP_index*(Inputs!$E31+(Inputs!$F31*I$99)+(Inputs!$G31*I$99^2))/Hundreds</f>
        <v>0.82428718967229386</v>
      </c>
      <c r="J107" s="50">
        <f>ATAP_index*(Inputs!$E31+(Inputs!$F31*J$99)+(Inputs!$G31*J$99^2))/Hundreds</f>
        <v>0.79981519364448861</v>
      </c>
      <c r="K107" s="50">
        <f>ATAP_index*(Inputs!$E31+(Inputs!$F31*K$99)+(Inputs!$G31*K$99^2))/Hundreds</f>
        <v>0.77808530287984112</v>
      </c>
      <c r="L107" s="50">
        <f>ATAP_index*(Inputs!$E31+(Inputs!$F31*L$99)+(Inputs!$G31*L$99^2))/Hundreds</f>
        <v>0.75909751737835163</v>
      </c>
      <c r="M107" s="50">
        <f>ATAP_index*(Inputs!$E31+(Inputs!$F31*M$99)+(Inputs!$G31*M$99^2))/Hundreds</f>
        <v>0.7428518371400199</v>
      </c>
      <c r="N107" s="50">
        <f>ATAP_index*(Inputs!$E31+(Inputs!$F31*N$99)+(Inputs!$G31*N$99^2))/Hundreds</f>
        <v>0.72934826216484605</v>
      </c>
      <c r="O107" s="50">
        <f>ATAP_index*(Inputs!$E31+(Inputs!$F31*O$99)+(Inputs!$G31*O$99^2))/Hundreds</f>
        <v>0.7185867924528303</v>
      </c>
      <c r="P107" s="50">
        <f>ATAP_index*(Inputs!$E31+(Inputs!$F31*P$99)+(Inputs!$G31*P$99^2))/Hundreds</f>
        <v>0.71056742800397221</v>
      </c>
      <c r="Q107" s="50">
        <f>ATAP_index*(Inputs!$E31+(Inputs!$F31*Q$99)+(Inputs!$G31*Q$99^2))/Hundreds</f>
        <v>0.70529016881827222</v>
      </c>
      <c r="R107" s="50">
        <f>ATAP_index*(Inputs!$E31+(Inputs!$F31*R$99)+(Inputs!$G31*R$99^2))/Hundreds</f>
        <v>0.70275501489572989</v>
      </c>
      <c r="S107" s="50">
        <f>ATAP_index*(Inputs!$E31+(Inputs!$F31*S$99)+(Inputs!$G31*S$99^2))/Hundreds</f>
        <v>0.70296196623634555</v>
      </c>
      <c r="T107" s="50">
        <f>ATAP_index*(Inputs!$E31+(Inputs!$F31*T$99)+(Inputs!$G31*T$99^2))/Hundreds</f>
        <v>0.7059110228401192</v>
      </c>
      <c r="U107" s="50">
        <f>ATAP_index*(Inputs!$E31+(Inputs!$F31*U$99)+(Inputs!$G31*U$99^2))/Hundreds</f>
        <v>0.71160218470705072</v>
      </c>
      <c r="V107" s="50">
        <f>ATAP_index*(Inputs!$E31+(Inputs!$F31*V$99)+(Inputs!$G31*V$99^2))/Hundreds</f>
        <v>0.72003545183714013</v>
      </c>
      <c r="W107" s="50">
        <f>ATAP_index*(Inputs!$E31+(Inputs!$F31*W$99)+(Inputs!$G31*W$99^2))/Hundreds</f>
        <v>0.7312108242303873</v>
      </c>
      <c r="X107" s="50">
        <f>ATAP_index*(Inputs!$E31+(Inputs!$F31*X$99)+(Inputs!$G31*X$99^2))/Hundreds</f>
        <v>0.74512830188679247</v>
      </c>
      <c r="Y107" s="50">
        <f>ATAP_index*(Inputs!$E31+(Inputs!$F31*Y$99)+(Inputs!$G31*Y$99^2))/Hundreds</f>
        <v>0.76178788480635551</v>
      </c>
      <c r="Z107" s="50">
        <f>ATAP_index*(Inputs!$E31+(Inputs!$F31*Z$99)+(Inputs!$G31*Z$99^2))/Hundreds</f>
        <v>0.78118957298907643</v>
      </c>
      <c r="AA107" s="50">
        <f>ATAP_index*(Inputs!$E31+(Inputs!$F31*AA$99)+(Inputs!$G31*AA$99^2))/Hundreds</f>
        <v>0.80333336643495545</v>
      </c>
      <c r="AB107" s="50">
        <f>ATAP_index*(Inputs!$E31+(Inputs!$F31*AB$99)+(Inputs!$G31*AB$99^2))/Hundreds</f>
        <v>0.82821926514399213</v>
      </c>
      <c r="AC107" s="50">
        <f>ATAP_index*(Inputs!$E31+(Inputs!$F31*AC$99)+(Inputs!$G31*AC$99^2))/Hundreds</f>
        <v>0.85584726911618669</v>
      </c>
      <c r="AD107" s="50">
        <f>ATAP_index*(Inputs!$E31+(Inputs!$F31*AD$99)+(Inputs!$G31*AD$99^2))/Hundreds</f>
        <v>0.88621737835153924</v>
      </c>
      <c r="AE107" s="50">
        <f>ATAP_index*(Inputs!$E31+(Inputs!$F31*AE$99)+(Inputs!$G31*AE$99^2))/Hundreds</f>
        <v>0.91932959285004956</v>
      </c>
      <c r="AF107" s="39"/>
    </row>
    <row r="108" spans="4:32" x14ac:dyDescent="0.25">
      <c r="D108" s="41" t="s">
        <v>20</v>
      </c>
      <c r="E108" s="41" t="s">
        <v>8</v>
      </c>
      <c r="F108" s="42">
        <f t="shared" si="19"/>
        <v>7.3175784660461391E-3</v>
      </c>
      <c r="G108" s="50">
        <f>ATAP_C_Index*(Inputs!E32+(Inputs!F32*Calculator!$E$5)+(Inputs!G32^2))/Hundreds</f>
        <v>0.98043727966171412</v>
      </c>
      <c r="H108" s="49"/>
      <c r="I108" s="50">
        <f>ATAP_index*(Inputs!$E32+(Inputs!$F32*I$99)+(Inputs!$G32*I$99^2))/Hundreds</f>
        <v>1.119835433962264</v>
      </c>
      <c r="J108" s="50">
        <f>ATAP_index*(Inputs!$E32+(Inputs!$F32*J$99)+(Inputs!$G32*J$99^2))/Hundreds</f>
        <v>1.0879649275074477</v>
      </c>
      <c r="K108" s="50">
        <f>ATAP_index*(Inputs!$E32+(Inputs!$F32*K$99)+(Inputs!$G32*K$99^2))/Hundreds</f>
        <v>1.059819545183714</v>
      </c>
      <c r="L108" s="50">
        <f>ATAP_index*(Inputs!$E32+(Inputs!$F32*L$99)+(Inputs!$G32*L$99^2))/Hundreds</f>
        <v>1.0353992869910624</v>
      </c>
      <c r="M108" s="50">
        <f>ATAP_index*(Inputs!$E32+(Inputs!$F32*M$99)+(Inputs!$G32*M$99^2))/Hundreds</f>
        <v>1.0147041529294936</v>
      </c>
      <c r="N108" s="50">
        <f>ATAP_index*(Inputs!$E32+(Inputs!$F32*N$99)+(Inputs!$G32*N$99^2))/Hundreds</f>
        <v>0.99773414299900698</v>
      </c>
      <c r="O108" s="50">
        <f>ATAP_index*(Inputs!$E32+(Inputs!$F32*O$99)+(Inputs!$G32*O$99^2))/Hundreds</f>
        <v>0.98448925719960267</v>
      </c>
      <c r="P108" s="50">
        <f>ATAP_index*(Inputs!$E32+(Inputs!$F32*P$99)+(Inputs!$G32*P$99^2))/Hundreds</f>
        <v>0.97496949553128087</v>
      </c>
      <c r="Q108" s="50">
        <f>ATAP_index*(Inputs!$E32+(Inputs!$F32*Q$99)+(Inputs!$G32*Q$99^2))/Hundreds</f>
        <v>0.96917485799404157</v>
      </c>
      <c r="R108" s="50">
        <f>ATAP_index*(Inputs!$E32+(Inputs!$F32*R$99)+(Inputs!$G32*R$99^2))/Hundreds</f>
        <v>0.96710534458788477</v>
      </c>
      <c r="S108" s="50">
        <f>ATAP_index*(Inputs!$E32+(Inputs!$F32*S$99)+(Inputs!$G32*S$99^2))/Hundreds</f>
        <v>0.96876095531281026</v>
      </c>
      <c r="T108" s="50">
        <f>ATAP_index*(Inputs!$E32+(Inputs!$F32*T$99)+(Inputs!$G32*T$99^2))/Hundreds</f>
        <v>0.97414169016881824</v>
      </c>
      <c r="U108" s="50">
        <f>ATAP_index*(Inputs!$E32+(Inputs!$F32*U$99)+(Inputs!$G32*U$99^2))/Hundreds</f>
        <v>0.98324754915590873</v>
      </c>
      <c r="V108" s="50">
        <f>ATAP_index*(Inputs!$E32+(Inputs!$F32*V$99)+(Inputs!$G32*V$99^2))/Hundreds</f>
        <v>0.99607853227408139</v>
      </c>
      <c r="W108" s="50">
        <f>ATAP_index*(Inputs!$E32+(Inputs!$F32*W$99)+(Inputs!$G32*W$99^2))/Hundreds</f>
        <v>1.0126346395233365</v>
      </c>
      <c r="X108" s="50">
        <f>ATAP_index*(Inputs!$E32+(Inputs!$F32*X$99)+(Inputs!$G32*X$99^2))/Hundreds</f>
        <v>1.0329158709036741</v>
      </c>
      <c r="Y108" s="50">
        <f>ATAP_index*(Inputs!$E32+(Inputs!$F32*Y$99)+(Inputs!$G32*Y$99^2))/Hundreds</f>
        <v>1.0569222264150944</v>
      </c>
      <c r="Z108" s="50">
        <f>ATAP_index*(Inputs!$E32+(Inputs!$F32*Z$99)+(Inputs!$G32*Z$99^2))/Hundreds</f>
        <v>1.0846537060575969</v>
      </c>
      <c r="AA108" s="50">
        <f>ATAP_index*(Inputs!$E32+(Inputs!$F32*AA$99)+(Inputs!$G32*AA$99^2))/Hundreds</f>
        <v>1.1161103098311818</v>
      </c>
      <c r="AB108" s="50">
        <f>ATAP_index*(Inputs!$E32+(Inputs!$F32*AB$99)+(Inputs!$G32*AB$99^2))/Hundreds</f>
        <v>1.1512920377358491</v>
      </c>
      <c r="AC108" s="50">
        <f>ATAP_index*(Inputs!$E32+(Inputs!$F32*AC$99)+(Inputs!$G32*AC$99^2))/Hundreds</f>
        <v>1.1901988897715987</v>
      </c>
      <c r="AD108" s="50">
        <f>ATAP_index*(Inputs!$E32+(Inputs!$F32*AD$99)+(Inputs!$G32*AD$99^2))/Hundreds</f>
        <v>1.2328308659384311</v>
      </c>
      <c r="AE108" s="50">
        <f>ATAP_index*(Inputs!$E32+(Inputs!$F32*AE$99)+(Inputs!$G32*AE$99^2))/Hundreds</f>
        <v>1.2791879662363457</v>
      </c>
      <c r="AF108" s="39"/>
    </row>
    <row r="109" spans="4:32" x14ac:dyDescent="0.25">
      <c r="D109" s="41" t="s">
        <v>21</v>
      </c>
      <c r="E109" s="41" t="s">
        <v>8</v>
      </c>
      <c r="F109" s="42">
        <f t="shared" si="19"/>
        <v>2.2270890983618692E-3</v>
      </c>
      <c r="G109" s="50">
        <f>ATAP_C_Index*(Inputs!E33+(Inputs!F33*Calculator!$E$5)+(Inputs!G33^2))/Hundreds</f>
        <v>1.0813883397554285</v>
      </c>
      <c r="H109" s="49"/>
      <c r="I109" s="50">
        <f>ATAP_index*(Inputs!$E33+(Inputs!$F33*I$99)+(Inputs!$G33*I$99^2))/Hundreds</f>
        <v>1.207192699106256</v>
      </c>
      <c r="J109" s="50">
        <f>ATAP_index*(Inputs!$E33+(Inputs!$F33*J$99)+(Inputs!$G33*J$99^2))/Hundreds</f>
        <v>1.177133016881827</v>
      </c>
      <c r="K109" s="50">
        <f>ATAP_index*(Inputs!$E33+(Inputs!$F33*K$99)+(Inputs!$G33*K$99^2))/Hundreds</f>
        <v>1.150488031777557</v>
      </c>
      <c r="L109" s="50">
        <f>ATAP_index*(Inputs!$E33+(Inputs!$F33*L$99)+(Inputs!$G33*L$99^2))/Hundreds</f>
        <v>1.1272577437934457</v>
      </c>
      <c r="M109" s="50">
        <f>ATAP_index*(Inputs!$E33+(Inputs!$F33*M$99)+(Inputs!$G33*M$99^2))/Hundreds</f>
        <v>1.1074421529294936</v>
      </c>
      <c r="N109" s="50">
        <f>ATAP_index*(Inputs!$E33+(Inputs!$F33*N$99)+(Inputs!$G33*N$99^2))/Hundreds</f>
        <v>1.0910412591856999</v>
      </c>
      <c r="O109" s="50">
        <f>ATAP_index*(Inputs!$E33+(Inputs!$F33*O$99)+(Inputs!$G33*O$99^2))/Hundreds</f>
        <v>1.0780550625620655</v>
      </c>
      <c r="P109" s="50">
        <f>ATAP_index*(Inputs!$E33+(Inputs!$F33*P$99)+(Inputs!$G33*P$99^2))/Hundreds</f>
        <v>1.0684835630585898</v>
      </c>
      <c r="Q109" s="50">
        <f>ATAP_index*(Inputs!$E33+(Inputs!$F33*Q$99)+(Inputs!$G33*Q$99^2))/Hundreds</f>
        <v>1.0623267606752729</v>
      </c>
      <c r="R109" s="50">
        <f>ATAP_index*(Inputs!$E33+(Inputs!$F33*R$99)+(Inputs!$G33*R$99^2))/Hundreds</f>
        <v>1.0595846554121151</v>
      </c>
      <c r="S109" s="50">
        <f>ATAP_index*(Inputs!$E33+(Inputs!$F33*S$99)+(Inputs!$G33*S$99^2))/Hundreds</f>
        <v>1.0602572472691161</v>
      </c>
      <c r="T109" s="50">
        <f>ATAP_index*(Inputs!$E33+(Inputs!$F33*T$99)+(Inputs!$G33*T$99^2))/Hundreds</f>
        <v>1.064344536246276</v>
      </c>
      <c r="U109" s="50">
        <f>ATAP_index*(Inputs!$E33+(Inputs!$F33*U$99)+(Inputs!$G33*U$99^2))/Hundreds</f>
        <v>1.0718465223435947</v>
      </c>
      <c r="V109" s="50">
        <f>ATAP_index*(Inputs!$E33+(Inputs!$F33*V$99)+(Inputs!$G33*V$99^2))/Hundreds</f>
        <v>1.0827632055610723</v>
      </c>
      <c r="W109" s="50">
        <f>ATAP_index*(Inputs!$E33+(Inputs!$F33*W$99)+(Inputs!$G33*W$99^2))/Hundreds</f>
        <v>1.0970945858987089</v>
      </c>
      <c r="X109" s="50">
        <f>ATAP_index*(Inputs!$E33+(Inputs!$F33*X$99)+(Inputs!$G33*X$99^2))/Hundreds</f>
        <v>1.1148406633565042</v>
      </c>
      <c r="Y109" s="50">
        <f>ATAP_index*(Inputs!$E33+(Inputs!$F33*Y$99)+(Inputs!$G33*Y$99^2))/Hundreds</f>
        <v>1.1360014379344587</v>
      </c>
      <c r="Z109" s="50">
        <f>ATAP_index*(Inputs!$E33+(Inputs!$F33*Z$99)+(Inputs!$G33*Z$99^2))/Hundreds</f>
        <v>1.160576909632572</v>
      </c>
      <c r="AA109" s="50">
        <f>ATAP_index*(Inputs!$E33+(Inputs!$F33*AA$99)+(Inputs!$G33*AA$99^2))/Hundreds</f>
        <v>1.188567078450844</v>
      </c>
      <c r="AB109" s="50">
        <f>ATAP_index*(Inputs!$E33+(Inputs!$F33*AB$99)+(Inputs!$G33*AB$99^2))/Hundreds</f>
        <v>1.2199719443892751</v>
      </c>
      <c r="AC109" s="50">
        <f>ATAP_index*(Inputs!$E33+(Inputs!$F33*AC$99)+(Inputs!$G33*AC$99^2))/Hundreds</f>
        <v>1.2547915074478648</v>
      </c>
      <c r="AD109" s="50">
        <f>ATAP_index*(Inputs!$E33+(Inputs!$F33*AD$99)+(Inputs!$G33*AD$99^2))/Hundreds</f>
        <v>1.2930257676266135</v>
      </c>
      <c r="AE109" s="50">
        <f>ATAP_index*(Inputs!$E33+(Inputs!$F33*AE$99)+(Inputs!$G33*AE$99^2))/Hundreds</f>
        <v>1.3346747249255213</v>
      </c>
      <c r="AF109" s="39"/>
    </row>
    <row r="110" spans="4:32" x14ac:dyDescent="0.25">
      <c r="D110" s="41" t="s">
        <v>22</v>
      </c>
      <c r="E110" s="41" t="s">
        <v>8</v>
      </c>
      <c r="F110" s="42">
        <f t="shared" si="19"/>
        <v>1.4635156932092278E-2</v>
      </c>
      <c r="G110" s="50">
        <f>ATAP_C_Index*(Inputs!E34+(Inputs!F34*Calculator!$E$5)+(Inputs!G34^2))/Hundreds</f>
        <v>1.1730076540411429</v>
      </c>
      <c r="H110" s="49"/>
      <c r="I110" s="50">
        <f>ATAP_index*(Inputs!$E34+(Inputs!$F34*I$99)+(Inputs!$G34*I$99^2))/Hundreds</f>
        <v>1.2977287368421053</v>
      </c>
      <c r="J110" s="50">
        <f>ATAP_index*(Inputs!$E34+(Inputs!$F34*J$99)+(Inputs!$G34*J$99^2))/Hundreds</f>
        <v>1.2672654995034758</v>
      </c>
      <c r="K110" s="50">
        <f>ATAP_index*(Inputs!$E34+(Inputs!$F34*K$99)+(Inputs!$G34*K$99^2))/Hundreds</f>
        <v>1.240216959285005</v>
      </c>
      <c r="L110" s="50">
        <f>ATAP_index*(Inputs!$E34+(Inputs!$F34*L$99)+(Inputs!$G34*L$99^2))/Hundreds</f>
        <v>1.2165831161866933</v>
      </c>
      <c r="M110" s="50">
        <f>ATAP_index*(Inputs!$E34+(Inputs!$F34*M$99)+(Inputs!$G34*M$99^2))/Hundreds</f>
        <v>1.1963639702085402</v>
      </c>
      <c r="N110" s="50">
        <f>ATAP_index*(Inputs!$E34+(Inputs!$F34*N$99)+(Inputs!$G34*N$99^2))/Hundreds</f>
        <v>1.1795595213505463</v>
      </c>
      <c r="O110" s="50">
        <f>ATAP_index*(Inputs!$E34+(Inputs!$F34*O$99)+(Inputs!$G34*O$99^2))/Hundreds</f>
        <v>1.1661697696127109</v>
      </c>
      <c r="P110" s="50">
        <f>ATAP_index*(Inputs!$E34+(Inputs!$F34*P$99)+(Inputs!$G34*P$99^2))/Hundreds</f>
        <v>1.1561947149950349</v>
      </c>
      <c r="Q110" s="50">
        <f>ATAP_index*(Inputs!$E34+(Inputs!$F34*Q$99)+(Inputs!$G34*Q$99^2))/Hundreds</f>
        <v>1.1496343574975176</v>
      </c>
      <c r="R110" s="50">
        <f>ATAP_index*(Inputs!$E34+(Inputs!$F34*R$99)+(Inputs!$G34*R$99^2))/Hundreds</f>
        <v>1.1464886971201589</v>
      </c>
      <c r="S110" s="50">
        <f>ATAP_index*(Inputs!$E34+(Inputs!$F34*S$99)+(Inputs!$G34*S$99^2))/Hundreds</f>
        <v>1.1467577338629593</v>
      </c>
      <c r="T110" s="50">
        <f>ATAP_index*(Inputs!$E34+(Inputs!$F34*T$99)+(Inputs!$G34*T$99^2))/Hundreds</f>
        <v>1.1504414677259187</v>
      </c>
      <c r="U110" s="50">
        <f>ATAP_index*(Inputs!$E34+(Inputs!$F34*U$99)+(Inputs!$G34*U$99^2))/Hundreds</f>
        <v>1.1575398987090368</v>
      </c>
      <c r="V110" s="50">
        <f>ATAP_index*(Inputs!$E34+(Inputs!$F34*V$99)+(Inputs!$G34*V$99^2))/Hundreds</f>
        <v>1.1680530268123137</v>
      </c>
      <c r="W110" s="50">
        <f>ATAP_index*(Inputs!$E34+(Inputs!$F34*W$99)+(Inputs!$G34*W$99^2))/Hundreds</f>
        <v>1.1819808520357498</v>
      </c>
      <c r="X110" s="50">
        <f>ATAP_index*(Inputs!$E34+(Inputs!$F34*X$99)+(Inputs!$G34*X$99^2))/Hundreds</f>
        <v>1.1993233743793448</v>
      </c>
      <c r="Y110" s="50">
        <f>ATAP_index*(Inputs!$E34+(Inputs!$F34*Y$99)+(Inputs!$G34*Y$99^2))/Hundreds</f>
        <v>1.2200805938430985</v>
      </c>
      <c r="Z110" s="50">
        <f>ATAP_index*(Inputs!$E34+(Inputs!$F34*Z$99)+(Inputs!$G34*Z$99^2))/Hundreds</f>
        <v>1.2442525104270112</v>
      </c>
      <c r="AA110" s="50">
        <f>ATAP_index*(Inputs!$E34+(Inputs!$F34*AA$99)+(Inputs!$G34*AA$99^2))/Hundreds</f>
        <v>1.2718391241310827</v>
      </c>
      <c r="AB110" s="50">
        <f>ATAP_index*(Inputs!$E34+(Inputs!$F34*AB$99)+(Inputs!$G34*AB$99^2))/Hundreds</f>
        <v>1.3028404349553129</v>
      </c>
      <c r="AC110" s="50">
        <f>ATAP_index*(Inputs!$E34+(Inputs!$F34*AC$99)+(Inputs!$G34*AC$99^2))/Hundreds</f>
        <v>1.337256442899702</v>
      </c>
      <c r="AD110" s="50">
        <f>ATAP_index*(Inputs!$E34+(Inputs!$F34*AD$99)+(Inputs!$G34*AD$99^2))/Hundreds</f>
        <v>1.3750871479642504</v>
      </c>
      <c r="AE110" s="50">
        <f>ATAP_index*(Inputs!$E34+(Inputs!$F34*AE$99)+(Inputs!$G34*AE$99^2))/Hundreds</f>
        <v>1.4163325501489572</v>
      </c>
      <c r="AF110" s="39"/>
    </row>
    <row r="111" spans="4:32" x14ac:dyDescent="0.25">
      <c r="D111" s="41" t="s">
        <v>49</v>
      </c>
      <c r="E111" s="41" t="s">
        <v>8</v>
      </c>
      <c r="F111" s="42">
        <f t="shared" si="19"/>
        <v>2.4816135667460822E-2</v>
      </c>
      <c r="G111" s="50">
        <f>ATAP_C_Index*(Inputs!E35+(Inputs!F35*Calculator!$E$5)+(Inputs!G35^2))/Hundreds</f>
        <v>1.4061827912502851</v>
      </c>
      <c r="H111" s="49"/>
      <c r="I111" s="50">
        <f>ATAP_index*(Inputs!$E35+(Inputs!$F35*I$99)+(Inputs!$G35*I$99^2))/Hundreds</f>
        <v>1.5317255134061565</v>
      </c>
      <c r="J111" s="50">
        <f>ATAP_index*(Inputs!$E35+(Inputs!$F35*J$99)+(Inputs!$G35*J$99^2))/Hundreds</f>
        <v>1.4996066653426015</v>
      </c>
      <c r="K111" s="50">
        <f>ATAP_index*(Inputs!$E35+(Inputs!$F35*K$99)+(Inputs!$G35*K$99^2))/Hundreds</f>
        <v>1.4710059900695132</v>
      </c>
      <c r="L111" s="50">
        <f>ATAP_index*(Inputs!$E35+(Inputs!$F35*L$99)+(Inputs!$G35*L$99^2))/Hundreds</f>
        <v>1.4459234875868918</v>
      </c>
      <c r="M111" s="50">
        <f>ATAP_index*(Inputs!$E35+(Inputs!$F35*M$99)+(Inputs!$G35*M$99^2))/Hundreds</f>
        <v>1.4243591578947368</v>
      </c>
      <c r="N111" s="50">
        <f>ATAP_index*(Inputs!$E35+(Inputs!$F35*N$99)+(Inputs!$G35*N$99^2))/Hundreds</f>
        <v>1.4063130009930487</v>
      </c>
      <c r="O111" s="50">
        <f>ATAP_index*(Inputs!$E35+(Inputs!$F35*O$99)+(Inputs!$G35*O$99^2))/Hundreds</f>
        <v>1.3917850168818273</v>
      </c>
      <c r="P111" s="50">
        <f>ATAP_index*(Inputs!$E35+(Inputs!$F35*P$99)+(Inputs!$G35*P$99^2))/Hundreds</f>
        <v>1.3807752055610722</v>
      </c>
      <c r="Q111" s="50">
        <f>ATAP_index*(Inputs!$E35+(Inputs!$F35*Q$99)+(Inputs!$G35*Q$99^2))/Hundreds</f>
        <v>1.3732835670307844</v>
      </c>
      <c r="R111" s="50">
        <f>ATAP_index*(Inputs!$E35+(Inputs!$F35*R$99)+(Inputs!$G35*R$99^2))/Hundreds</f>
        <v>1.369310101290963</v>
      </c>
      <c r="S111" s="50">
        <f>ATAP_index*(Inputs!$E35+(Inputs!$F35*S$99)+(Inputs!$G35*S$99^2))/Hundreds</f>
        <v>1.3688548083416086</v>
      </c>
      <c r="T111" s="50">
        <f>ATAP_index*(Inputs!$E35+(Inputs!$F35*T$99)+(Inputs!$G35*T$99^2))/Hundreds</f>
        <v>1.3719176881827206</v>
      </c>
      <c r="U111" s="50">
        <f>ATAP_index*(Inputs!$E35+(Inputs!$F35*U$99)+(Inputs!$G35*U$99^2))/Hundreds</f>
        <v>1.3784987408142997</v>
      </c>
      <c r="V111" s="50">
        <f>ATAP_index*(Inputs!$E35+(Inputs!$F35*V$99)+(Inputs!$G35*V$99^2))/Hundreds</f>
        <v>1.3885979662363455</v>
      </c>
      <c r="W111" s="50">
        <f>ATAP_index*(Inputs!$E35+(Inputs!$F35*W$99)+(Inputs!$G35*W$99^2))/Hundreds</f>
        <v>1.4022153644488577</v>
      </c>
      <c r="X111" s="50">
        <f>ATAP_index*(Inputs!$E35+(Inputs!$F35*X$99)+(Inputs!$G35*X$99^2))/Hundreds</f>
        <v>1.419350935451837</v>
      </c>
      <c r="Y111" s="50">
        <f>ATAP_index*(Inputs!$E35+(Inputs!$F35*Y$99)+(Inputs!$G35*Y$99^2))/Hundreds</f>
        <v>1.4400046792452827</v>
      </c>
      <c r="Z111" s="50">
        <f>ATAP_index*(Inputs!$E35+(Inputs!$F35*Z$99)+(Inputs!$G35*Z$99^2))/Hundreds</f>
        <v>1.4641765958291955</v>
      </c>
      <c r="AA111" s="50">
        <f>ATAP_index*(Inputs!$E35+(Inputs!$F35*AA$99)+(Inputs!$G35*AA$99^2))/Hundreds</f>
        <v>1.4918666852035749</v>
      </c>
      <c r="AB111" s="50">
        <f>ATAP_index*(Inputs!$E35+(Inputs!$F35*AB$99)+(Inputs!$G35*AB$99^2))/Hundreds</f>
        <v>1.5230749473684211</v>
      </c>
      <c r="AC111" s="50">
        <f>ATAP_index*(Inputs!$E35+(Inputs!$F35*AC$99)+(Inputs!$G35*AC$99^2))/Hundreds</f>
        <v>1.5578013823237336</v>
      </c>
      <c r="AD111" s="50">
        <f>ATAP_index*(Inputs!$E35+(Inputs!$F35*AD$99)+(Inputs!$G35*AD$99^2))/Hundreds</f>
        <v>1.5960459900695136</v>
      </c>
      <c r="AE111" s="50">
        <f>ATAP_index*(Inputs!$E35+(Inputs!$F35*AE$99)+(Inputs!$G35*AE$99^2))/Hundreds</f>
        <v>1.6378087706057596</v>
      </c>
      <c r="AF111" s="39"/>
    </row>
    <row r="112" spans="4:32" x14ac:dyDescent="0.25">
      <c r="D112" s="41" t="s">
        <v>56</v>
      </c>
      <c r="E112" s="41" t="s">
        <v>8</v>
      </c>
      <c r="F112" s="42">
        <f t="shared" si="19"/>
        <v>2.2270890983618688E-2</v>
      </c>
      <c r="G112" s="50">
        <f>ATAP_C_Index*(Inputs!E36+(Inputs!F36*Calculator!$E$5)+(Inputs!G36^2))/Hundreds</f>
        <v>1.1424863531902858</v>
      </c>
      <c r="H112" s="49"/>
      <c r="I112" s="50">
        <f>ATAP_index*(Inputs!$E36+(Inputs!$F36*I$99)+(Inputs!$G36*I$99^2))/Hundreds</f>
        <v>1.2581130764647468</v>
      </c>
      <c r="J112" s="50">
        <f>ATAP_index*(Inputs!$E36+(Inputs!$F36*J$99)+(Inputs!$G36*J$99^2))/Hundreds</f>
        <v>1.2283017358490567</v>
      </c>
      <c r="K112" s="50">
        <f>ATAP_index*(Inputs!$E36+(Inputs!$F36*K$99)+(Inputs!$G36*K$99^2))/Hundreds</f>
        <v>1.2009220734856008</v>
      </c>
      <c r="L112" s="50">
        <f>ATAP_index*(Inputs!$E36+(Inputs!$F36*L$99)+(Inputs!$G36*L$99^2))/Hundreds</f>
        <v>1.1759740893743793</v>
      </c>
      <c r="M112" s="50">
        <f>ATAP_index*(Inputs!$E36+(Inputs!$F36*M$99)+(Inputs!$G36*M$99^2))/Hundreds</f>
        <v>1.1534577835153923</v>
      </c>
      <c r="N112" s="50">
        <f>ATAP_index*(Inputs!$E36+(Inputs!$F36*N$99)+(Inputs!$G36*N$99^2))/Hundreds</f>
        <v>1.1333731559086395</v>
      </c>
      <c r="O112" s="50">
        <f>ATAP_index*(Inputs!$E36+(Inputs!$F36*O$99)+(Inputs!$G36*O$99^2))/Hundreds</f>
        <v>1.115720206554121</v>
      </c>
      <c r="P112" s="50">
        <f>ATAP_index*(Inputs!$E36+(Inputs!$F36*P$99)+(Inputs!$G36*P$99^2))/Hundreds</f>
        <v>1.1004989354518373</v>
      </c>
      <c r="Q112" s="50">
        <f>ATAP_index*(Inputs!$E36+(Inputs!$F36*Q$99)+(Inputs!$G36*Q$99^2))/Hundreds</f>
        <v>1.0877093426017874</v>
      </c>
      <c r="R112" s="50">
        <f>ATAP_index*(Inputs!$E36+(Inputs!$F36*R$99)+(Inputs!$G36*R$99^2))/Hundreds</f>
        <v>1.0773514280039722</v>
      </c>
      <c r="S112" s="50">
        <f>ATAP_index*(Inputs!$E36+(Inputs!$F36*S$99)+(Inputs!$G36*S$99^2))/Hundreds</f>
        <v>1.0694251916583912</v>
      </c>
      <c r="T112" s="50">
        <f>ATAP_index*(Inputs!$E36+(Inputs!$F36*T$99)+(Inputs!$G36*T$99^2))/Hundreds</f>
        <v>1.0639306335650447</v>
      </c>
      <c r="U112" s="50">
        <f>ATAP_index*(Inputs!$E36+(Inputs!$F36*U$99)+(Inputs!$G36*U$99^2))/Hundreds</f>
        <v>1.0608677537239324</v>
      </c>
      <c r="V112" s="50">
        <f>ATAP_index*(Inputs!$E36+(Inputs!$F36*V$99)+(Inputs!$G36*V$99^2))/Hundreds</f>
        <v>1.0602365521350547</v>
      </c>
      <c r="W112" s="50">
        <f>ATAP_index*(Inputs!$E36+(Inputs!$F36*W$99)+(Inputs!$G36*W$99^2))/Hundreds</f>
        <v>1.0620370287984111</v>
      </c>
      <c r="X112" s="50">
        <f>ATAP_index*(Inputs!$E36+(Inputs!$F36*X$99)+(Inputs!$G36*X$99^2))/Hundreds</f>
        <v>1.0662691837140019</v>
      </c>
      <c r="Y112" s="50">
        <f>ATAP_index*(Inputs!$E36+(Inputs!$F36*Y$99)+(Inputs!$G36*Y$99^2))/Hundreds</f>
        <v>1.0729330168818272</v>
      </c>
      <c r="Z112" s="50">
        <f>ATAP_index*(Inputs!$E36+(Inputs!$F36*Z$99)+(Inputs!$G36*Z$99^2))/Hundreds</f>
        <v>1.0820285283018867</v>
      </c>
      <c r="AA112" s="50">
        <f>ATAP_index*(Inputs!$E36+(Inputs!$F36*AA$99)+(Inputs!$G36*AA$99^2))/Hundreds</f>
        <v>1.0935557179741806</v>
      </c>
      <c r="AB112" s="50">
        <f>ATAP_index*(Inputs!$E36+(Inputs!$F36*AB$99)+(Inputs!$G36*AB$99^2))/Hundreds</f>
        <v>1.107514585898709</v>
      </c>
      <c r="AC112" s="50">
        <f>ATAP_index*(Inputs!$E36+(Inputs!$F36*AC$99)+(Inputs!$G36*AC$99^2))/Hundreds</f>
        <v>1.1239051320754716</v>
      </c>
      <c r="AD112" s="50">
        <f>ATAP_index*(Inputs!$E36+(Inputs!$F36*AD$99)+(Inputs!$G36*AD$99^2))/Hundreds</f>
        <v>1.1427273565044687</v>
      </c>
      <c r="AE112" s="50">
        <f>ATAP_index*(Inputs!$E36+(Inputs!$F36*AE$99)+(Inputs!$G36*AE$99^2))/Hundreds</f>
        <v>1.1639812591857002</v>
      </c>
      <c r="AF112" s="39"/>
    </row>
    <row r="113" spans="4:32" x14ac:dyDescent="0.25">
      <c r="D113" s="93" t="s">
        <v>6</v>
      </c>
      <c r="E113" s="94"/>
      <c r="F113" s="44">
        <f>SUMIF($E$79:$E$91,$D113,F$79:F$91)</f>
        <v>0.65858206194415259</v>
      </c>
      <c r="G113" s="51">
        <f>SUMPRODUCT($F$100:$F$102,$G$100:$G$102)/SUM($F$100:$F$102)</f>
        <v>0.31282507448341607</v>
      </c>
      <c r="H113" s="49"/>
      <c r="I113" s="51">
        <f>SUMPRODUCT($F$79:$F$81,I$100:I$102)/SUM($F$79:$F$81)</f>
        <v>0.35390231380337633</v>
      </c>
      <c r="J113" s="51">
        <f t="shared" ref="J113:AE113" si="20">SUMPRODUCT($F$79:$F$81,J$100:J$102)/SUM($F$79:$F$81)</f>
        <v>0.34577429990069514</v>
      </c>
      <c r="K113" s="51">
        <f t="shared" si="20"/>
        <v>0.33826714001986097</v>
      </c>
      <c r="L113" s="51">
        <f t="shared" si="20"/>
        <v>0.33138083416087383</v>
      </c>
      <c r="M113" s="51">
        <f t="shared" si="20"/>
        <v>0.32511538232373383</v>
      </c>
      <c r="N113" s="51">
        <f t="shared" si="20"/>
        <v>0.31947078450844085</v>
      </c>
      <c r="O113" s="51">
        <f t="shared" si="20"/>
        <v>0.31444704071499496</v>
      </c>
      <c r="P113" s="51">
        <f t="shared" si="20"/>
        <v>0.31004415094339616</v>
      </c>
      <c r="Q113" s="51">
        <f t="shared" si="20"/>
        <v>0.30626211519364444</v>
      </c>
      <c r="R113" s="51">
        <f t="shared" si="20"/>
        <v>0.30310093346573974</v>
      </c>
      <c r="S113" s="51">
        <f t="shared" si="20"/>
        <v>0.30056060575968219</v>
      </c>
      <c r="T113" s="51">
        <f t="shared" si="20"/>
        <v>0.29864113207547166</v>
      </c>
      <c r="U113" s="51">
        <f t="shared" si="20"/>
        <v>0.29734251241310816</v>
      </c>
      <c r="V113" s="51">
        <f t="shared" si="20"/>
        <v>0.2966647467725918</v>
      </c>
      <c r="W113" s="51">
        <f t="shared" si="20"/>
        <v>0.29660783515392253</v>
      </c>
      <c r="X113" s="51">
        <f t="shared" si="20"/>
        <v>0.29717177755710023</v>
      </c>
      <c r="Y113" s="51">
        <f t="shared" si="20"/>
        <v>0.29835657398212512</v>
      </c>
      <c r="Z113" s="51">
        <f t="shared" si="20"/>
        <v>0.30016222442899698</v>
      </c>
      <c r="AA113" s="51">
        <f t="shared" si="20"/>
        <v>0.30258872889771593</v>
      </c>
      <c r="AB113" s="51">
        <f t="shared" si="20"/>
        <v>0.30563608738828196</v>
      </c>
      <c r="AC113" s="51">
        <f t="shared" si="20"/>
        <v>0.30930429990069508</v>
      </c>
      <c r="AD113" s="51">
        <f t="shared" si="20"/>
        <v>0.31359336643495528</v>
      </c>
      <c r="AE113" s="51">
        <f t="shared" si="20"/>
        <v>0.31850328699106251</v>
      </c>
      <c r="AF113" s="39"/>
    </row>
    <row r="114" spans="4:32" x14ac:dyDescent="0.25">
      <c r="D114" s="93" t="s">
        <v>7</v>
      </c>
      <c r="E114" s="94"/>
      <c r="F114" s="44">
        <f t="shared" ref="F114:F115" si="21">SUMIF($E$79:$E$91,$D114,F$79:F$91)</f>
        <v>0.18401231188126138</v>
      </c>
      <c r="G114" s="51">
        <f>SUMPRODUCT($F$103:$F$104,$G$103:$G$104)/SUM($F$103:$F$104)</f>
        <v>0.37013839078928407</v>
      </c>
      <c r="H114" s="49"/>
      <c r="I114" s="51">
        <f>SUMPRODUCT($F$82:$F$83,I$103:I$104)/SUM($F$82:$F$83)</f>
        <v>0.39870054501481184</v>
      </c>
      <c r="J114" s="51">
        <f t="shared" ref="J114:AE114" si="22">SUMPRODUCT($F$82:$F$83,J$103:J$104)/SUM($F$82:$F$83)</f>
        <v>0.39088270224232546</v>
      </c>
      <c r="K114" s="51">
        <f t="shared" si="22"/>
        <v>0.38376759532488497</v>
      </c>
      <c r="L114" s="51">
        <f t="shared" si="22"/>
        <v>0.37735522426249068</v>
      </c>
      <c r="M114" s="51">
        <f t="shared" si="22"/>
        <v>0.37164558905514228</v>
      </c>
      <c r="N114" s="51">
        <f t="shared" si="22"/>
        <v>0.36663868970283997</v>
      </c>
      <c r="O114" s="51">
        <f t="shared" si="22"/>
        <v>0.36233452620558382</v>
      </c>
      <c r="P114" s="51">
        <f t="shared" si="22"/>
        <v>0.35873309856337354</v>
      </c>
      <c r="Q114" s="51">
        <f t="shared" si="22"/>
        <v>0.35583440677620942</v>
      </c>
      <c r="R114" s="51">
        <f t="shared" si="22"/>
        <v>0.35363845084409135</v>
      </c>
      <c r="S114" s="51">
        <f t="shared" si="22"/>
        <v>0.3521452307670192</v>
      </c>
      <c r="T114" s="51">
        <f t="shared" si="22"/>
        <v>0.35135474654499321</v>
      </c>
      <c r="U114" s="51">
        <f t="shared" si="22"/>
        <v>0.35126699817801327</v>
      </c>
      <c r="V114" s="51">
        <f t="shared" si="22"/>
        <v>0.35188198566607937</v>
      </c>
      <c r="W114" s="51">
        <f t="shared" si="22"/>
        <v>0.35319970900919129</v>
      </c>
      <c r="X114" s="51">
        <f t="shared" si="22"/>
        <v>0.35522016820734953</v>
      </c>
      <c r="Y114" s="51">
        <f t="shared" si="22"/>
        <v>0.35794336326055365</v>
      </c>
      <c r="Z114" s="51">
        <f t="shared" si="22"/>
        <v>0.36136929416880387</v>
      </c>
      <c r="AA114" s="51">
        <f t="shared" si="22"/>
        <v>0.36549796093210013</v>
      </c>
      <c r="AB114" s="51">
        <f t="shared" si="22"/>
        <v>0.37032936355044244</v>
      </c>
      <c r="AC114" s="51">
        <f t="shared" si="22"/>
        <v>0.37586350202383079</v>
      </c>
      <c r="AD114" s="51">
        <f t="shared" si="22"/>
        <v>0.38210037635226513</v>
      </c>
      <c r="AE114" s="51">
        <f t="shared" si="22"/>
        <v>0.38903998653574551</v>
      </c>
      <c r="AF114" s="39"/>
    </row>
    <row r="115" spans="4:32" x14ac:dyDescent="0.25">
      <c r="D115" s="93" t="s">
        <v>8</v>
      </c>
      <c r="E115" s="94"/>
      <c r="F115" s="44">
        <f t="shared" si="21"/>
        <v>0.15740562617458603</v>
      </c>
      <c r="G115" s="51">
        <f>SUMPRODUCT($F$84:$F$91,$G$105:$G$112)/SUM($F$84:$F$91)</f>
        <v>0.92311747736916161</v>
      </c>
      <c r="H115" s="49"/>
      <c r="I115" s="51">
        <f>SUMPRODUCT($F$84:$F$91,I$105:I$112)/SUM($F$84:$F$91)</f>
        <v>1.0300509404478886</v>
      </c>
      <c r="J115" s="51">
        <f t="shared" ref="J115:AE115" si="23">SUMPRODUCT($F$84:$F$91,J$105:J$112)/SUM($F$84:$F$91)</f>
        <v>1.0042232336592989</v>
      </c>
      <c r="K115" s="51">
        <f t="shared" si="23"/>
        <v>0.98114324513205897</v>
      </c>
      <c r="L115" s="51">
        <f t="shared" si="23"/>
        <v>0.96081097486616907</v>
      </c>
      <c r="M115" s="51">
        <f t="shared" si="23"/>
        <v>0.94322642286162894</v>
      </c>
      <c r="N115" s="51">
        <f t="shared" si="23"/>
        <v>0.9283895891184385</v>
      </c>
      <c r="O115" s="51">
        <f t="shared" si="23"/>
        <v>0.91630047363659795</v>
      </c>
      <c r="P115" s="51">
        <f t="shared" si="23"/>
        <v>0.9069590764161074</v>
      </c>
      <c r="Q115" s="51">
        <f t="shared" si="23"/>
        <v>0.90036539745696642</v>
      </c>
      <c r="R115" s="51">
        <f t="shared" si="23"/>
        <v>0.89651943675917545</v>
      </c>
      <c r="S115" s="51">
        <f t="shared" si="23"/>
        <v>0.89542119432273415</v>
      </c>
      <c r="T115" s="51">
        <f t="shared" si="23"/>
        <v>0.89707067014764286</v>
      </c>
      <c r="U115" s="51">
        <f t="shared" si="23"/>
        <v>0.90146786423390113</v>
      </c>
      <c r="V115" s="51">
        <f t="shared" si="23"/>
        <v>0.90861277658150963</v>
      </c>
      <c r="W115" s="51">
        <f t="shared" si="23"/>
        <v>0.91850540719046758</v>
      </c>
      <c r="X115" s="51">
        <f t="shared" si="23"/>
        <v>0.93114575606077576</v>
      </c>
      <c r="Y115" s="51">
        <f t="shared" si="23"/>
        <v>0.9465338231924334</v>
      </c>
      <c r="Z115" s="51">
        <f t="shared" si="23"/>
        <v>0.96466960858544115</v>
      </c>
      <c r="AA115" s="51">
        <f t="shared" si="23"/>
        <v>0.98555311223979858</v>
      </c>
      <c r="AB115" s="51">
        <f t="shared" si="23"/>
        <v>1.0091843341555058</v>
      </c>
      <c r="AC115" s="51">
        <f t="shared" si="23"/>
        <v>1.0355632743325629</v>
      </c>
      <c r="AD115" s="51">
        <f t="shared" si="23"/>
        <v>1.0646899327709698</v>
      </c>
      <c r="AE115" s="51">
        <f t="shared" si="23"/>
        <v>1.0965643094707267</v>
      </c>
      <c r="AF115" s="39"/>
    </row>
    <row r="116" spans="4:32" x14ac:dyDescent="0.25">
      <c r="D116" s="93" t="s">
        <v>52</v>
      </c>
      <c r="E116" s="94"/>
      <c r="F116" s="44">
        <f>SUM(F100:F112)</f>
        <v>1</v>
      </c>
      <c r="G116" s="52">
        <f>SUMPRODUCT(F113:F115,G113:G115)</f>
        <v>0.41943488814426433</v>
      </c>
      <c r="H116" s="49"/>
      <c r="I116" s="52">
        <f>SUMPRODUCT($F113:$F115,I113:I115)</f>
        <v>0.46857533786084971</v>
      </c>
      <c r="J116" s="52">
        <f t="shared" ref="J116" si="24">SUMPRODUCT($F113:$F115,J113:J115)</f>
        <v>0.45771836802311017</v>
      </c>
      <c r="K116" s="52">
        <f t="shared" ref="K116" si="25">SUMPRODUCT($F113:$F115,K113:K115)</f>
        <v>0.4478320998700529</v>
      </c>
      <c r="L116" s="52">
        <f t="shared" ref="L116" si="26">SUMPRODUCT($F113:$F115,L113:L115)</f>
        <v>0.43891653340167813</v>
      </c>
      <c r="M116" s="52">
        <f t="shared" ref="M116" si="27">SUMPRODUCT($F113:$F115,M113:M115)</f>
        <v>0.43097166861798564</v>
      </c>
      <c r="N116" s="52">
        <f t="shared" ref="N116" si="28">SUMPRODUCT($F113:$F115,N113:N115)</f>
        <v>0.42399750551897547</v>
      </c>
      <c r="O116" s="52">
        <f t="shared" ref="O116" si="29">SUMPRODUCT($F113:$F115,O113:O115)</f>
        <v>0.41799404410464769</v>
      </c>
      <c r="P116" s="52">
        <f t="shared" ref="P116" si="30">SUMPRODUCT($F113:$F115,P113:P115)</f>
        <v>0.41296128437500224</v>
      </c>
      <c r="Q116" s="52">
        <f t="shared" ref="Q116" si="31">SUMPRODUCT($F113:$F115,Q113:Q115)</f>
        <v>0.40889922633003928</v>
      </c>
      <c r="R116" s="52">
        <f t="shared" ref="R116" si="32">SUMPRODUCT($F113:$F115,R113:R115)</f>
        <v>0.40580786996975848</v>
      </c>
      <c r="S116" s="52">
        <f t="shared" ref="S116" si="33">SUMPRODUCT($F113:$F115,S113:S115)</f>
        <v>0.40368721529416018</v>
      </c>
      <c r="T116" s="52">
        <f t="shared" ref="T116" si="34">SUMPRODUCT($F113:$F115,T113:T115)</f>
        <v>0.40253726230324416</v>
      </c>
      <c r="U116" s="52">
        <f t="shared" ref="U116" si="35">SUMPRODUCT($F113:$F115,U113:U115)</f>
        <v>0.40235801099701052</v>
      </c>
      <c r="V116" s="52">
        <f t="shared" ref="V116" si="36">SUMPRODUCT($F113:$F115,V113:V115)</f>
        <v>0.40314946137545926</v>
      </c>
      <c r="W116" s="52">
        <f t="shared" ref="W116" si="37">SUMPRODUCT($F113:$F115,W113:W115)</f>
        <v>0.40491161343859028</v>
      </c>
      <c r="X116" s="52">
        <f t="shared" ref="X116" si="38">SUMPRODUCT($F113:$F115,X113:X115)</f>
        <v>0.40764446718640379</v>
      </c>
      <c r="Y116" s="52">
        <f t="shared" ref="Y116" si="39">SUMPRODUCT($F113:$F115,Y113:Y115)</f>
        <v>0.41134802261889958</v>
      </c>
      <c r="Z116" s="52">
        <f t="shared" ref="Z116" si="40">SUMPRODUCT($F113:$F115,Z113:Z115)</f>
        <v>0.41602227973607769</v>
      </c>
      <c r="AA116" s="52">
        <f t="shared" ref="AA116" si="41">SUMPRODUCT($F113:$F115,AA113:AA115)</f>
        <v>0.42166723853793819</v>
      </c>
      <c r="AB116" s="52">
        <f t="shared" ref="AB116" si="42">SUMPRODUCT($F113:$F115,AB113:AB115)</f>
        <v>0.42828289902448102</v>
      </c>
      <c r="AC116" s="52">
        <f t="shared" ref="AC116" si="43">SUMPRODUCT($F113:$F115,AC113:AC115)</f>
        <v>0.43586926119570624</v>
      </c>
      <c r="AD116" s="52">
        <f t="shared" ref="AD116" si="44">SUMPRODUCT($F113:$F115,AD113:AD115)</f>
        <v>0.44442632505161384</v>
      </c>
      <c r="AE116" s="52">
        <f t="shared" ref="AE116" si="45">SUMPRODUCT($F113:$F115,AE113:AE115)</f>
        <v>0.45395409059220382</v>
      </c>
      <c r="AF116" s="39"/>
    </row>
    <row r="117" spans="4:32" x14ac:dyDescent="0.25">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row>
    <row r="118" spans="4:32" x14ac:dyDescent="0.25">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row>
    <row r="119" spans="4:32" ht="21" x14ac:dyDescent="0.4">
      <c r="D119" s="66" t="s">
        <v>83</v>
      </c>
      <c r="E119" s="45"/>
      <c r="F119" s="39"/>
      <c r="G119" s="39"/>
      <c r="H119" s="39"/>
      <c r="I119" s="46">
        <f>INDEX(Inputs!H115:H124,MATCH(Calculator!$E$7,Indexation_L,0))</f>
        <v>1.0899581589958161</v>
      </c>
      <c r="J119" s="40" t="s">
        <v>88</v>
      </c>
      <c r="K119" s="39"/>
      <c r="L119" s="39"/>
      <c r="M119" s="39"/>
      <c r="N119" s="46">
        <f>INDEX(Inputs!H129:H138,MATCH(Calculator!$E$7,Indexation_L,0))</f>
        <v>1.2064516129032259</v>
      </c>
      <c r="O119" s="40" t="s">
        <v>89</v>
      </c>
      <c r="P119" s="39"/>
      <c r="Q119" s="39"/>
      <c r="R119" s="39"/>
      <c r="S119" s="39"/>
      <c r="T119" s="39"/>
      <c r="U119" s="39"/>
      <c r="V119" s="39"/>
      <c r="W119" s="39"/>
      <c r="X119" s="39"/>
      <c r="Y119" s="39"/>
      <c r="Z119" s="39"/>
      <c r="AA119" s="39"/>
      <c r="AB119" s="39"/>
      <c r="AC119" s="39"/>
      <c r="AD119" s="39"/>
      <c r="AE119" s="39"/>
      <c r="AF119" s="39"/>
    </row>
    <row r="120" spans="4:32" x14ac:dyDescent="0.25">
      <c r="D120" s="53" t="s">
        <v>98</v>
      </c>
      <c r="E120" s="54"/>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row>
    <row r="121" spans="4:32" x14ac:dyDescent="0.25">
      <c r="D121" s="55"/>
      <c r="E121" s="54"/>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row>
    <row r="122" spans="4:32" ht="15.6" x14ac:dyDescent="0.3">
      <c r="D122" s="40" t="s">
        <v>60</v>
      </c>
      <c r="E122" s="48"/>
      <c r="F122" s="40"/>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row>
    <row r="123" spans="4:32" ht="14.4" x14ac:dyDescent="0.3">
      <c r="D123" s="97" t="s">
        <v>1</v>
      </c>
      <c r="E123" s="97"/>
      <c r="F123" s="97"/>
      <c r="G123" s="97"/>
      <c r="H123" s="49"/>
      <c r="I123" s="40" t="s">
        <v>57</v>
      </c>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39"/>
    </row>
    <row r="124" spans="4:32" x14ac:dyDescent="0.25">
      <c r="D124" s="98" t="s">
        <v>29</v>
      </c>
      <c r="E124" s="98"/>
      <c r="F124" s="68" t="s">
        <v>33</v>
      </c>
      <c r="G124" s="68" t="str">
        <f>"VOC ($/km) at "&amp;speed&amp;" kph"</f>
        <v>VOC ($/km) at 27.5 kph</v>
      </c>
      <c r="H124" s="49"/>
      <c r="I124" s="64">
        <v>5</v>
      </c>
      <c r="J124" s="64">
        <v>10</v>
      </c>
      <c r="K124" s="64">
        <v>15</v>
      </c>
      <c r="L124" s="64">
        <v>20</v>
      </c>
      <c r="M124" s="64">
        <v>25</v>
      </c>
      <c r="N124" s="64">
        <v>30</v>
      </c>
      <c r="O124" s="64">
        <v>35</v>
      </c>
      <c r="P124" s="64">
        <v>40</v>
      </c>
      <c r="Q124" s="64">
        <v>45</v>
      </c>
      <c r="R124" s="64">
        <v>50</v>
      </c>
      <c r="S124" s="64">
        <v>55</v>
      </c>
      <c r="T124" s="64">
        <v>60</v>
      </c>
      <c r="U124" s="64">
        <v>65</v>
      </c>
      <c r="V124" s="64">
        <v>70</v>
      </c>
      <c r="W124" s="64">
        <v>75</v>
      </c>
      <c r="X124" s="64">
        <v>80</v>
      </c>
      <c r="Y124" s="64">
        <v>85</v>
      </c>
      <c r="Z124" s="64">
        <v>90</v>
      </c>
      <c r="AA124" s="64">
        <v>95</v>
      </c>
      <c r="AB124" s="64">
        <v>100</v>
      </c>
      <c r="AC124" s="64">
        <v>105</v>
      </c>
      <c r="AD124" s="64">
        <v>110</v>
      </c>
      <c r="AE124" s="64">
        <v>115</v>
      </c>
      <c r="AF124" s="39"/>
    </row>
    <row r="125" spans="4:32" x14ac:dyDescent="0.25">
      <c r="D125" s="99" t="s">
        <v>6</v>
      </c>
      <c r="E125" s="99"/>
      <c r="F125" s="56">
        <f>SUMIF($E$79:$E$91,$D125,F$79:F$91)</f>
        <v>0.65858206194415259</v>
      </c>
      <c r="G125" s="50">
        <f>Austr_Index*(Inputs!$E42+(Inputs!$F42/speed)+(Inputs!$G42*speed)+(Inputs!$H42*speed^2))/Hundreds</f>
        <v>0.88630295742202347</v>
      </c>
      <c r="H125" s="49"/>
      <c r="I125" s="50">
        <f>Austr_Index*(Inputs!$E42+(Inputs!$F42/I$124)+(Inputs!$G42*I$124)+(Inputs!$H42*I$124^2))/Hundreds</f>
        <v>8.6596745198744784</v>
      </c>
      <c r="J125" s="50">
        <f>Austr_Index*(Inputs!$E42+(Inputs!$F42/J$124)+(Inputs!$G42*J$124)+(Inputs!$H42*J$124^2))/Hundreds</f>
        <v>3.7598019497907949</v>
      </c>
      <c r="K125" s="50">
        <f>Austr_Index*(Inputs!$E42+(Inputs!$F42/K$124)+(Inputs!$G42*K$124)+(Inputs!$H42*K$124^2))/Hundreds</f>
        <v>2.1866607974198042</v>
      </c>
      <c r="L125" s="50">
        <f>Austr_Index*(Inputs!$E42+(Inputs!$F42/L$124)+(Inputs!$G42*L$124)+(Inputs!$H42*L$124^2))/Hundreds</f>
        <v>1.4423176527196651</v>
      </c>
      <c r="M125" s="50">
        <f>Austr_Index*(Inputs!$E42+(Inputs!$F42/M$124)+(Inputs!$G42*M$124)+(Inputs!$H42*M$124^2))/Hundreds</f>
        <v>1.0271858336820083</v>
      </c>
      <c r="N125" s="50">
        <f>Austr_Index*(Inputs!$E42+(Inputs!$F42/N$124)+(Inputs!$G42*N$124)+(Inputs!$H42*N$124^2))/Hundreds</f>
        <v>0.77473644630404448</v>
      </c>
      <c r="O125" s="50">
        <f>Austr_Index*(Inputs!$E42+(Inputs!$F42/O$124)+(Inputs!$G42*O$124)+(Inputs!$H42*O$124^2))/Hundreds</f>
        <v>0.61359996458457855</v>
      </c>
      <c r="P125" s="50">
        <f>Austr_Index*(Inputs!$E42+(Inputs!$F42/P$124)+(Inputs!$G42*P$124)+(Inputs!$H42*P$124^2))/Hundreds</f>
        <v>0.50809162552301235</v>
      </c>
      <c r="Q125" s="50">
        <f>Austr_Index*(Inputs!$E42+(Inputs!$F42/Q$124)+(Inputs!$G42*Q$124)+(Inputs!$H42*Q$124^2))/Hundreds</f>
        <v>0.43838656078568095</v>
      </c>
      <c r="R125" s="50">
        <f>Austr_Index*(Inputs!$E42+(Inputs!$F42/R$124)+(Inputs!$G42*R$124)+(Inputs!$H42*R$124^2))/Hundreds</f>
        <v>0.39258984937238478</v>
      </c>
      <c r="S125" s="50">
        <f>Austr_Index*(Inputs!$E42+(Inputs!$F42/S$124)+(Inputs!$G42*S$124)+(Inputs!$H42*S$124^2))/Hundreds</f>
        <v>0.36313199610117897</v>
      </c>
      <c r="T125" s="50">
        <f>Austr_Index*(Inputs!$E42+(Inputs!$F42/T$124)+(Inputs!$G42*T$124)+(Inputs!$H42*T$124^2))/Hundreds</f>
        <v>0.34496667085076688</v>
      </c>
      <c r="U125" s="50">
        <f>Austr_Index*(Inputs!$E42+(Inputs!$F42/U$124)+(Inputs!$G42*U$124)+(Inputs!$H42*U$124^2))/Hundreds</f>
        <v>0.33460026046025099</v>
      </c>
      <c r="V125" s="50">
        <f>Austr_Index*(Inputs!$E42+(Inputs!$F42/V$124)+(Inputs!$G42*V$124)+(Inputs!$H42*V$124^2))/Hundreds</f>
        <v>0.32953732695756099</v>
      </c>
      <c r="W125" s="50">
        <f>Austr_Index*(Inputs!$E42+(Inputs!$F42/W$124)+(Inputs!$G42*W$124)+(Inputs!$H42*W$124^2))/Hundreds</f>
        <v>0.32794788249651297</v>
      </c>
      <c r="X125" s="50">
        <f>Austr_Index*(Inputs!$E42+(Inputs!$F42/X$124)+(Inputs!$G42*X$124)+(Inputs!$H42*X$124^2))/Hundreds</f>
        <v>0.32845943619246848</v>
      </c>
      <c r="Y125" s="50">
        <f>Austr_Index*(Inputs!$E42+(Inputs!$F42/Y$124)+(Inputs!$G42*Y$124)+(Inputs!$H42*Y$124^2))/Hundreds</f>
        <v>0.3300224361924684</v>
      </c>
      <c r="Z125" s="50">
        <f>Austr_Index*(Inputs!$E42+(Inputs!$F42/Z$124)+(Inputs!$G42*Z$124)+(Inputs!$H42*Z$124^2))/Hundreds</f>
        <v>0.33182056438865615</v>
      </c>
      <c r="AA125" s="50">
        <f>Austr_Index*(Inputs!$E42+(Inputs!$F42/AA$124)+(Inputs!$G42*AA$124)+(Inputs!$H42*AA$124^2))/Hundreds</f>
        <v>0.33320935911693433</v>
      </c>
      <c r="AB125" s="50">
        <f>Austr_Index*(Inputs!$E42+(Inputs!$F42/AB$124)+(Inputs!$G42*AB$124)+(Inputs!$H42*AB$124^2))/Hundreds</f>
        <v>0.33367325104602485</v>
      </c>
      <c r="AC125" s="50">
        <f>Austr_Index*(Inputs!$E42+(Inputs!$F42/AC$124)+(Inputs!$G42*AC$124)+(Inputs!$H42*AC$124^2))/Hundreds</f>
        <v>0.33279487452679801</v>
      </c>
      <c r="AD125" s="50">
        <f>Austr_Index*(Inputs!$E42+(Inputs!$F42/AD$124)+(Inputs!$G42*AD$124)+(Inputs!$H42*AD$124^2))/Hundreds</f>
        <v>0.33023274857360202</v>
      </c>
      <c r="AE125" s="50">
        <f>Austr_Index*(Inputs!$E42+(Inputs!$F42/AE$124)+(Inputs!$G42*AE$124)+(Inputs!$H42*AE$124^2))/Hundreds</f>
        <v>0.3257047801982898</v>
      </c>
      <c r="AF125" s="39"/>
    </row>
    <row r="126" spans="4:32" x14ac:dyDescent="0.25">
      <c r="D126" s="99" t="s">
        <v>7</v>
      </c>
      <c r="E126" s="99"/>
      <c r="F126" s="56">
        <f t="shared" ref="F126:F127" si="46">SUMIF($E$79:$E$91,$D126,F$79:F$91)</f>
        <v>0.18401231188126138</v>
      </c>
      <c r="G126" s="50">
        <f>Austr_C_Index*(Inputs!$E43+(Inputs!$F43/speed)+(Inputs!$G43*speed)+(Inputs!$H43*speed^2))/Hundreds</f>
        <v>1.205635612903226</v>
      </c>
      <c r="H126" s="49"/>
      <c r="I126" s="50">
        <f>Austr_C_Index*(Inputs!$E43+(Inputs!$F43/I$124)+(Inputs!$G43*I$124)+(Inputs!$H43*I$124^2))/Hundreds</f>
        <v>8.6908792903225827</v>
      </c>
      <c r="J126" s="50">
        <f>Austr_C_Index*(Inputs!$E43+(Inputs!$F43/J$124)+(Inputs!$G43*J$124)+(Inputs!$H43*J$124^2))/Hundreds</f>
        <v>4.0177130967741936</v>
      </c>
      <c r="K126" s="50">
        <f>Austr_C_Index*(Inputs!$E43+(Inputs!$F43/K$124)+(Inputs!$G43*K$124)+(Inputs!$H43*K$124^2))/Hundreds</f>
        <v>2.4992167956989255</v>
      </c>
      <c r="L126" s="50">
        <f>Austr_C_Index*(Inputs!$E43+(Inputs!$F43/L$124)+(Inputs!$G43*L$124)+(Inputs!$H43*L$124^2))/Hundreds</f>
        <v>1.7679764193548391</v>
      </c>
      <c r="M126" s="50">
        <f>Austr_C_Index*(Inputs!$E43+(Inputs!$F43/M$124)+(Inputs!$G43*M$124)+(Inputs!$H43*M$124^2))/Hundreds</f>
        <v>1.3505091741935484</v>
      </c>
      <c r="N126" s="50">
        <f>Austr_C_Index*(Inputs!$E43+(Inputs!$F43/N$124)+(Inputs!$G43*N$124)+(Inputs!$H43*N$124^2))/Hundreds</f>
        <v>1.0889874623655917</v>
      </c>
      <c r="O126" s="50">
        <f>Austr_C_Index*(Inputs!$E43+(Inputs!$F43/O$124)+(Inputs!$G43*O$124)+(Inputs!$H43*O$124^2))/Hundreds</f>
        <v>0.91577088479262703</v>
      </c>
      <c r="P126" s="50">
        <f>Austr_C_Index*(Inputs!$E43+(Inputs!$F43/P$124)+(Inputs!$G43*P$124)+(Inputs!$H43*P$124^2))/Hundreds</f>
        <v>0.7970392419354837</v>
      </c>
      <c r="Q126" s="50">
        <f>Austr_C_Index*(Inputs!$E43+(Inputs!$F43/Q$124)+(Inputs!$G43*Q$124)+(Inputs!$H43*Q$124^2))/Hundreds</f>
        <v>0.71400353405017936</v>
      </c>
      <c r="R126" s="50">
        <f>Austr_C_Index*(Inputs!$E43+(Inputs!$F43/R$124)+(Inputs!$G43*R$124)+(Inputs!$H43*R$124^2))/Hundreds</f>
        <v>0.65539036129032258</v>
      </c>
      <c r="S126" s="50">
        <f>Austr_C_Index*(Inputs!$E43+(Inputs!$F43/S$124)+(Inputs!$G43*S$124)+(Inputs!$H43*S$124^2))/Hundreds</f>
        <v>0.61402574193548387</v>
      </c>
      <c r="T126" s="50">
        <f>Austr_C_Index*(Inputs!$E43+(Inputs!$F43/T$124)+(Inputs!$G43*T$124)+(Inputs!$H43*T$124^2))/Hundreds</f>
        <v>0.58512702150537654</v>
      </c>
      <c r="U126" s="50">
        <f>Austr_C_Index*(Inputs!$E43+(Inputs!$F43/U$124)+(Inputs!$G43*U$124)+(Inputs!$H43*U$124^2))/Hundreds</f>
        <v>0.56538313151364772</v>
      </c>
      <c r="V126" s="50">
        <f>Austr_C_Index*(Inputs!$E43+(Inputs!$F43/V$124)+(Inputs!$G43*V$124)+(Inputs!$H43*V$124^2))/Hundreds</f>
        <v>0.55242902304147479</v>
      </c>
      <c r="W126" s="50">
        <f>Austr_C_Index*(Inputs!$E43+(Inputs!$F43/W$124)+(Inputs!$G43*W$124)+(Inputs!$H43*W$124^2))/Hundreds</f>
        <v>0.54453032688172043</v>
      </c>
      <c r="X126" s="50">
        <f>Austr_C_Index*(Inputs!$E43+(Inputs!$F43/X$124)+(Inputs!$G43*X$124)+(Inputs!$H43*X$124^2))/Hundreds</f>
        <v>0.54038626612903229</v>
      </c>
      <c r="Y126" s="50">
        <f>Austr_C_Index*(Inputs!$E43+(Inputs!$F43/Y$124)+(Inputs!$G43*Y$124)+(Inputs!$H43*Y$124^2))/Hundreds</f>
        <v>0.53900212903225819</v>
      </c>
      <c r="Z126" s="50">
        <f>Austr_C_Index*(Inputs!$E43+(Inputs!$F43/Z$124)+(Inputs!$G43*Z$124)+(Inputs!$H43*Z$124^2))/Hundreds</f>
        <v>0.53960425089605746</v>
      </c>
      <c r="AA126" s="50">
        <f>Austr_C_Index*(Inputs!$E43+(Inputs!$F43/AA$124)+(Inputs!$G43*AA$124)+(Inputs!$H43*AA$124^2))/Hundreds</f>
        <v>0.54158184380305596</v>
      </c>
      <c r="AB126" s="50">
        <f>Austr_C_Index*(Inputs!$E43+(Inputs!$F43/AB$124)+(Inputs!$G43*AB$124)+(Inputs!$H43*AB$124^2))/Hundreds</f>
        <v>0.54444627741935481</v>
      </c>
      <c r="AC126" s="50">
        <f>Austr_C_Index*(Inputs!$E43+(Inputs!$F43/AC$124)+(Inputs!$G43*AC$124)+(Inputs!$H43*AC$124^2))/Hundreds</f>
        <v>0.54780199385560691</v>
      </c>
      <c r="AD126" s="50">
        <f>Austr_C_Index*(Inputs!$E43+(Inputs!$F43/AD$124)+(Inputs!$G43*AD$124)+(Inputs!$H43*AD$124^2))/Hundreds</f>
        <v>0.55132535483870959</v>
      </c>
      <c r="AE126" s="50">
        <f>Austr_C_Index*(Inputs!$E43+(Inputs!$F43/AE$124)+(Inputs!$G43*AE$124)+(Inputs!$H43*AE$124^2))/Hundreds</f>
        <v>0.55474900701262264</v>
      </c>
      <c r="AF126" s="39"/>
    </row>
    <row r="127" spans="4:32" x14ac:dyDescent="0.25">
      <c r="D127" s="100" t="s">
        <v>97</v>
      </c>
      <c r="E127" s="100"/>
      <c r="F127" s="56">
        <f t="shared" si="46"/>
        <v>0.15740562617458603</v>
      </c>
      <c r="G127" s="50">
        <f>Austr_C_Index*(Inputs!$E44+(Inputs!$F44/speed)+(Inputs!$G44*speed)+(Inputs!$H44*speed^2))/Hundreds</f>
        <v>4.7508701774193556</v>
      </c>
      <c r="H127" s="49"/>
      <c r="I127" s="50">
        <f>Austr_C_Index*(Inputs!$E44+(Inputs!$F44/I$124)+(Inputs!$G44*I$124)+(Inputs!$H44*I$124^2))/Hundreds</f>
        <v>32.996113806451611</v>
      </c>
      <c r="J127" s="50">
        <f>Austr_C_Index*(Inputs!$E44+(Inputs!$F44/J$124)+(Inputs!$G44*J$124)+(Inputs!$H44*J$124^2))/Hundreds</f>
        <v>15.286598516129031</v>
      </c>
      <c r="K127" s="50">
        <f>Austr_C_Index*(Inputs!$E44+(Inputs!$F44/K$124)+(Inputs!$G44*K$124)+(Inputs!$H44*K$124^2))/Hundreds</f>
        <v>9.5652550967741945</v>
      </c>
      <c r="L127" s="50">
        <f>Austr_C_Index*(Inputs!$E44+(Inputs!$F44/L$124)+(Inputs!$G44*L$124)+(Inputs!$H44*L$124^2))/Hundreds</f>
        <v>6.831091903225806</v>
      </c>
      <c r="M127" s="50">
        <f>Austr_C_Index*(Inputs!$E44+(Inputs!$F44/M$124)+(Inputs!$G44*M$124)+(Inputs!$H44*M$124^2))/Hundreds</f>
        <v>5.2839106064516139</v>
      </c>
      <c r="N127" s="50">
        <f>Austr_C_Index*(Inputs!$E44+(Inputs!$F44/N$124)+(Inputs!$G44*N$124)+(Inputs!$H44*N$124^2))/Hundreds</f>
        <v>4.323645096774194</v>
      </c>
      <c r="O127" s="50">
        <f>Austr_C_Index*(Inputs!$E44+(Inputs!$F44/O$124)+(Inputs!$G44*O$124)+(Inputs!$H44*O$124^2))/Hundreds</f>
        <v>3.6931241843317975</v>
      </c>
      <c r="P127" s="50">
        <f>Austr_C_Index*(Inputs!$E44+(Inputs!$F44/P$124)+(Inputs!$G44*P$124)+(Inputs!$H44*P$124^2))/Hundreds</f>
        <v>3.263762274193549</v>
      </c>
      <c r="Q127" s="50">
        <f>Austr_C_Index*(Inputs!$E44+(Inputs!$F44/Q$124)+(Inputs!$G44*Q$124)+(Inputs!$H44*Q$124^2))/Hundreds</f>
        <v>2.9641229247311833</v>
      </c>
      <c r="R127" s="50">
        <f>Austr_C_Index*(Inputs!$E44+(Inputs!$F44/R$124)+(Inputs!$G44*R$124)+(Inputs!$H44*R$124^2))/Hundreds</f>
        <v>2.7513442709677416</v>
      </c>
      <c r="S127" s="50">
        <f>Austr_C_Index*(Inputs!$E44+(Inputs!$F44/S$124)+(Inputs!$G44*S$124)+(Inputs!$H44*S$124^2))/Hundreds</f>
        <v>2.5981505806451612</v>
      </c>
      <c r="T127" s="50">
        <f>Austr_C_Index*(Inputs!$E44+(Inputs!$F44/T$124)+(Inputs!$G44*T$124)+(Inputs!$H44*T$124^2))/Hundreds</f>
        <v>2.4863580322580638</v>
      </c>
      <c r="U127" s="50">
        <f>Austr_C_Index*(Inputs!$E44+(Inputs!$F44/U$124)+(Inputs!$G44*U$124)+(Inputs!$H44*U$124^2))/Hundreds</f>
        <v>2.4033778263027297</v>
      </c>
      <c r="V127" s="50">
        <f>Austr_C_Index*(Inputs!$E44+(Inputs!$F44/V$124)+(Inputs!$G44*V$124)+(Inputs!$H44*V$124^2))/Hundreds</f>
        <v>2.3402179631336404</v>
      </c>
      <c r="W127" s="50">
        <f>Austr_C_Index*(Inputs!$E44+(Inputs!$F44/W$124)+(Inputs!$G44*W$124)+(Inputs!$H44*W$124^2))/Hundreds</f>
        <v>2.290284309677419</v>
      </c>
      <c r="X127" s="50">
        <f>Austr_C_Index*(Inputs!$E44+(Inputs!$F44/X$124)+(Inputs!$G44*X$124)+(Inputs!$H44*X$124^2))/Hundreds</f>
        <v>2.2486312661290317</v>
      </c>
      <c r="Y127" s="50">
        <f>Austr_C_Index*(Inputs!$E44+(Inputs!$F44/Y$124)+(Inputs!$G44*Y$124)+(Inputs!$H44*Y$124^2))/Hundreds</f>
        <v>2.2114769032258064</v>
      </c>
      <c r="Z127" s="50">
        <f>Austr_C_Index*(Inputs!$E44+(Inputs!$F44/Z$124)+(Inputs!$G44*Z$124)+(Inputs!$H44*Z$124^2))/Hundreds</f>
        <v>2.1758797204301077</v>
      </c>
      <c r="AA127" s="50">
        <f>Austr_C_Index*(Inputs!$E44+(Inputs!$F44/AA$124)+(Inputs!$G44*AA$124)+(Inputs!$H44*AA$124^2))/Hundreds</f>
        <v>2.1395174804753809</v>
      </c>
      <c r="AB127" s="50">
        <f>Austr_C_Index*(Inputs!$E44+(Inputs!$F44/AB$124)+(Inputs!$G44*AB$124)+(Inputs!$H44*AB$124^2))/Hundreds</f>
        <v>2.1005323935483871</v>
      </c>
      <c r="AC127" s="50">
        <f>Austr_C_Index*(Inputs!$E44+(Inputs!$F44/AC$124)+(Inputs!$G44*AC$124)+(Inputs!$H44*AC$124^2))/Hundreds</f>
        <v>2.0574205345622127</v>
      </c>
      <c r="AD127" s="50">
        <f>Austr_C_Index*(Inputs!$E44+(Inputs!$F44/AD$124)+(Inputs!$G44*AD$124)+(Inputs!$H44*AD$124^2))/Hundreds</f>
        <v>2.0089514193548386</v>
      </c>
      <c r="AE127" s="50">
        <f>Austr_C_Index*(Inputs!$E44+(Inputs!$F44/AE$124)+(Inputs!$G44*AE$124)+(Inputs!$H44*AE$124^2))/Hundreds</f>
        <v>1.954108561009817</v>
      </c>
      <c r="AF127" s="39"/>
    </row>
    <row r="128" spans="4:32" x14ac:dyDescent="0.25">
      <c r="D128" s="95" t="s">
        <v>52</v>
      </c>
      <c r="E128" s="95"/>
      <c r="F128" s="44">
        <f>SUM(F125:F127)</f>
        <v>1</v>
      </c>
      <c r="G128" s="51">
        <f>SUMPRODUCT($F$125:$F$127,G$125:G$127)</f>
        <v>1.553368720773761</v>
      </c>
      <c r="H128" s="49"/>
      <c r="I128" s="52">
        <f>SUMPRODUCT($F$125:$F$127,I$125:I$127)</f>
        <v>12.496109046589828</v>
      </c>
      <c r="J128" s="52">
        <f t="shared" ref="J128:AE128" si="47">SUMPRODUCT($F$125:$F$127,J$125:J$127)</f>
        <v>5.6216434075186958</v>
      </c>
      <c r="K128" s="52">
        <f t="shared" si="47"/>
        <v>3.4056072052336095</v>
      </c>
      <c r="L128" s="52">
        <f t="shared" si="47"/>
        <v>2.3504662604670079</v>
      </c>
      <c r="M128" s="52">
        <f t="shared" si="47"/>
        <v>1.7567137373653812</v>
      </c>
      <c r="N128" s="52">
        <f t="shared" si="47"/>
        <v>1.3911806906442241</v>
      </c>
      <c r="O128" s="52">
        <f t="shared" si="47"/>
        <v>1.1539375723244643</v>
      </c>
      <c r="P128" s="52">
        <f t="shared" si="47"/>
        <v>0.99501960841656456</v>
      </c>
      <c r="Q128" s="52">
        <f t="shared" si="47"/>
        <v>0.88666859114856111</v>
      </c>
      <c r="R128" s="52">
        <f t="shared" si="47"/>
        <v>0.81222959585727417</v>
      </c>
      <c r="S128" s="52">
        <f t="shared" si="47"/>
        <v>0.76110403412068139</v>
      </c>
      <c r="T128" s="52">
        <f t="shared" si="47"/>
        <v>0.7262261803241008</v>
      </c>
      <c r="U128" s="52">
        <f t="shared" si="47"/>
        <v>0.70270437827275278</v>
      </c>
      <c r="V128" s="52">
        <f t="shared" si="47"/>
        <v>0.68704458782750821</v>
      </c>
      <c r="W128" s="52">
        <f t="shared" si="47"/>
        <v>0.67668451288634013</v>
      </c>
      <c r="X128" s="52">
        <f t="shared" si="47"/>
        <v>0.669702431372728</v>
      </c>
      <c r="Y128" s="52">
        <f t="shared" si="47"/>
        <v>0.66462879111050865</v>
      </c>
      <c r="Z128" s="52">
        <f t="shared" si="47"/>
        <v>0.66032060707377771</v>
      </c>
      <c r="AA128" s="52">
        <f t="shared" si="47"/>
        <v>0.65587552266313676</v>
      </c>
      <c r="AB128" s="52">
        <f t="shared" si="47"/>
        <v>0.65057165259906791</v>
      </c>
      <c r="AC128" s="52">
        <f t="shared" si="47"/>
        <v>0.6438246135600556</v>
      </c>
      <c r="AD128" s="52">
        <f t="shared" si="47"/>
        <v>0.63515627373758721</v>
      </c>
      <c r="AE128" s="52">
        <f t="shared" si="47"/>
        <v>0.62417165468115299</v>
      </c>
      <c r="AF128" s="39"/>
    </row>
    <row r="129" spans="4:32" ht="14.4" x14ac:dyDescent="0.3">
      <c r="D129" s="40" t="s">
        <v>61</v>
      </c>
      <c r="E129" s="47"/>
      <c r="F129" s="47"/>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39"/>
    </row>
    <row r="130" spans="4:32" ht="14.4" x14ac:dyDescent="0.3">
      <c r="D130" s="97" t="s">
        <v>1</v>
      </c>
      <c r="E130" s="97"/>
      <c r="F130" s="97"/>
      <c r="G130" s="97"/>
      <c r="H130" s="49"/>
      <c r="I130" s="40" t="s">
        <v>57</v>
      </c>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39"/>
    </row>
    <row r="131" spans="4:32" x14ac:dyDescent="0.25">
      <c r="D131" s="98" t="s">
        <v>29</v>
      </c>
      <c r="E131" s="98"/>
      <c r="F131" s="68" t="s">
        <v>33</v>
      </c>
      <c r="G131" s="68" t="str">
        <f>"VOC ($/km) at "&amp;speed&amp;" kph"</f>
        <v>VOC ($/km) at 27.5 kph</v>
      </c>
      <c r="H131" s="49"/>
      <c r="I131" s="64">
        <v>5</v>
      </c>
      <c r="J131" s="64">
        <v>10</v>
      </c>
      <c r="K131" s="64">
        <v>15</v>
      </c>
      <c r="L131" s="64">
        <v>20</v>
      </c>
      <c r="M131" s="64">
        <v>25</v>
      </c>
      <c r="N131" s="64">
        <v>30</v>
      </c>
      <c r="O131" s="64">
        <v>35</v>
      </c>
      <c r="P131" s="64">
        <v>40</v>
      </c>
      <c r="Q131" s="64">
        <v>45</v>
      </c>
      <c r="R131" s="64">
        <v>50</v>
      </c>
      <c r="S131" s="64">
        <v>55</v>
      </c>
      <c r="T131" s="64">
        <v>60</v>
      </c>
      <c r="U131" s="64">
        <v>65</v>
      </c>
      <c r="V131" s="64">
        <v>70</v>
      </c>
      <c r="W131" s="64">
        <v>75</v>
      </c>
      <c r="X131" s="64">
        <v>80</v>
      </c>
      <c r="Y131" s="64">
        <v>85</v>
      </c>
      <c r="Z131" s="64">
        <v>90</v>
      </c>
      <c r="AA131" s="64">
        <v>95</v>
      </c>
      <c r="AB131" s="64">
        <v>100</v>
      </c>
      <c r="AC131" s="64">
        <v>105</v>
      </c>
      <c r="AD131" s="64">
        <v>110</v>
      </c>
      <c r="AE131" s="64">
        <v>115</v>
      </c>
      <c r="AF131" s="39"/>
    </row>
    <row r="132" spans="4:32" x14ac:dyDescent="0.25">
      <c r="D132" s="99" t="s">
        <v>6</v>
      </c>
      <c r="E132" s="99"/>
      <c r="F132" s="56">
        <f>SUMIF($E$79:$E$91,$D132,F$79:F$91)</f>
        <v>0.65858206194415259</v>
      </c>
      <c r="G132" s="50">
        <f>(Inputs!$E48+(Inputs!$F48/speed)+(Inputs!$G48*speed)+(Inputs!$H48*speed^2))/Hundreds</f>
        <v>0.57784469886363621</v>
      </c>
      <c r="H132" s="49"/>
      <c r="I132" s="50">
        <f>Austr_Index*(Inputs!$E48+(Inputs!$F48/I$131)+(Inputs!$G48*I$131)+(Inputs!$H48*I$131^2))/Hundreds</f>
        <v>6.5420915465481162</v>
      </c>
      <c r="J132" s="50">
        <f>Austr_Index*(Inputs!$E48+(Inputs!$F48/J$131)+(Inputs!$G48*J$131)+(Inputs!$H48*J$131^2))/Hundreds</f>
        <v>2.7517813953974901</v>
      </c>
      <c r="K132" s="50">
        <f>Austr_Index*(Inputs!$E48+(Inputs!$F48/K$131)+(Inputs!$G48*K$131)+(Inputs!$H48*K$131^2))/Hundreds</f>
        <v>1.5610234517085078</v>
      </c>
      <c r="L132" s="50">
        <f>Austr_Index*(Inputs!$E48+(Inputs!$F48/L$131)+(Inputs!$G48*L$131)+(Inputs!$H48*L$131^2))/Hundreds</f>
        <v>1.0155172866108786</v>
      </c>
      <c r="M132" s="50">
        <f>Austr_Index*(Inputs!$E48+(Inputs!$F48/M$131)+(Inputs!$G48*M$131)+(Inputs!$H48*M$131^2))/Hundreds</f>
        <v>0.72440281433054399</v>
      </c>
      <c r="N132" s="50">
        <f>Austr_Index*(Inputs!$E48+(Inputs!$F48/N$131)+(Inputs!$G48*N$131)+(Inputs!$H48*N$131^2))/Hundreds</f>
        <v>0.55739333960948412</v>
      </c>
      <c r="O132" s="50">
        <f>Austr_Index*(Inputs!$E48+(Inputs!$F48/O$131)+(Inputs!$G48*O$131)+(Inputs!$H48*O$131^2))/Hundreds</f>
        <v>0.45865170733711891</v>
      </c>
      <c r="P132" s="50">
        <f>Austr_Index*(Inputs!$E48+(Inputs!$F48/P$131)+(Inputs!$G48*P$131)+(Inputs!$H48*P$131^2))/Hundreds</f>
        <v>0.40025933995815888</v>
      </c>
      <c r="Q132" s="50">
        <f>Austr_Index*(Inputs!$E48+(Inputs!$F48/Q$131)+(Inputs!$G48*Q$131)+(Inputs!$H48*Q$131^2))/Hundreds</f>
        <v>0.36670591660855417</v>
      </c>
      <c r="R132" s="50">
        <f>Austr_Index*(Inputs!$E48+(Inputs!$F48/R$131)+(Inputs!$G48*R$131)+(Inputs!$H48*R$131^2))/Hundreds</f>
        <v>0.34868524476987439</v>
      </c>
      <c r="S132" s="50">
        <f>Austr_Index*(Inputs!$E48+(Inputs!$F48/S$131)+(Inputs!$G48*S$131)+(Inputs!$H48*S$131^2))/Hundreds</f>
        <v>0.34027520193039151</v>
      </c>
      <c r="T132" s="50">
        <f>Austr_Index*(Inputs!$E48+(Inputs!$F48/T$131)+(Inputs!$G48*T$131)+(Inputs!$H48*T$131^2))/Hundreds</f>
        <v>0.33752770641562063</v>
      </c>
      <c r="U132" s="50">
        <f>Austr_Index*(Inputs!$E48+(Inputs!$F48/U$131)+(Inputs!$G48*U$131)+(Inputs!$H48*U$131^2))/Hundreds</f>
        <v>0.33770947091245562</v>
      </c>
      <c r="V132" s="50">
        <f>Austr_Index*(Inputs!$E48+(Inputs!$F48/V$131)+(Inputs!$G48*V$131)+(Inputs!$H48*V$131^2))/Hundreds</f>
        <v>0.3388681473401074</v>
      </c>
      <c r="W132" s="50">
        <f>Austr_Index*(Inputs!$E48+(Inputs!$F48/W$131)+(Inputs!$G48*W$131)+(Inputs!$H48*W$131^2))/Hundreds</f>
        <v>0.33957201377266394</v>
      </c>
      <c r="X132" s="50">
        <f>Austr_Index*(Inputs!$E48+(Inputs!$F48/X$131)+(Inputs!$G48*X$131)+(Inputs!$H48*X$131^2))/Hundreds</f>
        <v>0.33874727876569027</v>
      </c>
      <c r="Y132" s="50">
        <f>Austr_Index*(Inputs!$E48+(Inputs!$F48/Y$131)+(Inputs!$G48*Y$131)+(Inputs!$H48*Y$131^2))/Hundreds</f>
        <v>0.33557280768520781</v>
      </c>
      <c r="Z132" s="50">
        <f>Austr_Index*(Inputs!$E48+(Inputs!$F48/Z$131)+(Inputs!$G48*Z$131)+(Inputs!$H48*Z$131^2))/Hundreds</f>
        <v>0.32940994026034404</v>
      </c>
      <c r="AA132" s="50">
        <f>Austr_Index*(Inputs!$E48+(Inputs!$F48/AA$131)+(Inputs!$G48*AA$131)+(Inputs!$H48*AA$131^2))/Hundreds</f>
        <v>0.31975447101409366</v>
      </c>
      <c r="AB132" s="50">
        <f>Austr_Index*(Inputs!$E48+(Inputs!$F48/AB$131)+(Inputs!$G48*AB$131)+(Inputs!$H48*AB$131^2))/Hundreds</f>
        <v>0.30620303556485351</v>
      </c>
      <c r="AC132" s="50">
        <f>Austr_Index*(Inputs!$E48+(Inputs!$F48/AC$131)+(Inputs!$G48*AC$131)+(Inputs!$H48*AC$131^2))/Hundreds</f>
        <v>0.28842910084180118</v>
      </c>
      <c r="AD132" s="50">
        <f>Austr_Index*(Inputs!$E48+(Inputs!$F48/AD$131)+(Inputs!$G48*AD$131)+(Inputs!$H48*AD$131^2))/Hundreds</f>
        <v>0.26616550342335443</v>
      </c>
      <c r="AE132" s="50">
        <f>Austr_Index*(Inputs!$E48+(Inputs!$F48/AE$131)+(Inputs!$G48*AE$131)+(Inputs!$H48*AE$131^2))/Hundreds</f>
        <v>0.23919154309168622</v>
      </c>
      <c r="AF132" s="39"/>
    </row>
    <row r="133" spans="4:32" x14ac:dyDescent="0.25">
      <c r="D133" s="99" t="s">
        <v>7</v>
      </c>
      <c r="E133" s="99"/>
      <c r="F133" s="56">
        <f t="shared" ref="F133:F134" si="48">SUMIF($E$79:$E$91,$D133,F$79:F$91)</f>
        <v>0.18401231188126138</v>
      </c>
      <c r="G133" s="50">
        <f>Austr_C_Index*(Inputs!$E49+(Inputs!$F49/speed)+(Inputs!$G49*speed)+(Inputs!$H49*speed^2))/Hundreds</f>
        <v>1.245887527419355</v>
      </c>
      <c r="H133" s="49"/>
      <c r="I133" s="50">
        <f>Austr_C_Index*(Inputs!$E49+(Inputs!$F49/I$131)+(Inputs!$G49*I$131)+(Inputs!$H49*I$131^2))/Hundreds</f>
        <v>6.0428760451612904</v>
      </c>
      <c r="J133" s="50">
        <f>Austr_C_Index*(Inputs!$E49+(Inputs!$F49/J$131)+(Inputs!$G49*J$131)+(Inputs!$H49*J$131^2))/Hundreds</f>
        <v>3.0620876000000004</v>
      </c>
      <c r="K133" s="50">
        <f>Austr_C_Index*(Inputs!$E49+(Inputs!$F49/K$131)+(Inputs!$G49*K$131)+(Inputs!$H49*K$131^2))/Hundreds</f>
        <v>2.0879925354838709</v>
      </c>
      <c r="L133" s="50">
        <f>Austr_C_Index*(Inputs!$E49+(Inputs!$F49/L$131)+(Inputs!$G49*L$131)+(Inputs!$H49*L$131^2))/Hundreds</f>
        <v>1.6149211419354839</v>
      </c>
      <c r="M133" s="50">
        <f>Austr_C_Index*(Inputs!$E49+(Inputs!$F49/M$131)+(Inputs!$G49*M$131)+(Inputs!$H49*M$131^2))/Hundreds</f>
        <v>1.3417394774193552</v>
      </c>
      <c r="N133" s="50">
        <f>Austr_C_Index*(Inputs!$E49+(Inputs!$F49/N$131)+(Inputs!$G49*N$131)+(Inputs!$H49*N$131^2))/Hundreds</f>
        <v>1.1680695612903227</v>
      </c>
      <c r="O133" s="50">
        <f>Austr_C_Index*(Inputs!$E49+(Inputs!$F49/O$131)+(Inputs!$G49*O$131)+(Inputs!$H49*O$131^2))/Hundreds</f>
        <v>1.0508922589861751</v>
      </c>
      <c r="P133" s="50">
        <f>Austr_C_Index*(Inputs!$E49+(Inputs!$F49/P$131)+(Inputs!$G49*P$131)+(Inputs!$H49*P$131^2))/Hundreds</f>
        <v>0.96869800322580646</v>
      </c>
      <c r="Q133" s="50">
        <f>Austr_C_Index*(Inputs!$E49+(Inputs!$F49/Q$131)+(Inputs!$G49*Q$131)+(Inputs!$H49*Q$131^2))/Hundreds</f>
        <v>0.90953703440860234</v>
      </c>
      <c r="R133" s="50">
        <f>Austr_C_Index*(Inputs!$E49+(Inputs!$F49/R$131)+(Inputs!$G49*R$131)+(Inputs!$H49*R$131^2))/Hundreds</f>
        <v>0.86623949677419365</v>
      </c>
      <c r="S133" s="50">
        <f>Austr_C_Index*(Inputs!$E49+(Inputs!$F49/S$131)+(Inputs!$G49*S$131)+(Inputs!$H49*S$131^2))/Hundreds</f>
        <v>0.83424275483870991</v>
      </c>
      <c r="T133" s="50">
        <f>Austr_C_Index*(Inputs!$E49+(Inputs!$F49/T$131)+(Inputs!$G49*T$131)+(Inputs!$H49*T$131^2))/Hundreds</f>
        <v>0.81050505161290332</v>
      </c>
      <c r="U133" s="50">
        <f>Austr_C_Index*(Inputs!$E49+(Inputs!$F49/U$131)+(Inputs!$G49*U$131)+(Inputs!$H49*U$131^2))/Hundreds</f>
        <v>0.79292055533498773</v>
      </c>
      <c r="V133" s="50">
        <f>Austr_C_Index*(Inputs!$E49+(Inputs!$F49/V$131)+(Inputs!$G49*V$131)+(Inputs!$H49*V$131^2))/Hundreds</f>
        <v>0.77998510046082958</v>
      </c>
      <c r="W133" s="50">
        <f>Austr_C_Index*(Inputs!$E49+(Inputs!$F49/W$131)+(Inputs!$G49*W$131)+(Inputs!$H49*W$131^2))/Hundreds</f>
        <v>0.7705956322580646</v>
      </c>
      <c r="X133" s="50">
        <f>Austr_C_Index*(Inputs!$E49+(Inputs!$F49/X$131)+(Inputs!$G49*X$131)+(Inputs!$H49*X$131^2))/Hundreds</f>
        <v>0.76392485967741963</v>
      </c>
      <c r="Y133" s="50">
        <f>Austr_C_Index*(Inputs!$E49+(Inputs!$F49/Y$131)+(Inputs!$G49*Y$131)+(Inputs!$H49*Y$131^2))/Hundreds</f>
        <v>0.75934014838709685</v>
      </c>
      <c r="Z133" s="50">
        <f>Austr_C_Index*(Inputs!$E49+(Inputs!$F49/Z$131)+(Inputs!$G49*Z$131)+(Inputs!$H49*Z$131^2))/Hundreds</f>
        <v>0.75634944946236571</v>
      </c>
      <c r="AA133" s="50">
        <f>Austr_C_Index*(Inputs!$E49+(Inputs!$F49/AA$131)+(Inputs!$G49*AA$131)+(Inputs!$H49*AA$131^2))/Hundreds</f>
        <v>0.75456430322580659</v>
      </c>
      <c r="AB133" s="50">
        <f>Austr_C_Index*(Inputs!$E49+(Inputs!$F49/AB$131)+(Inputs!$G49*AB$131)+(Inputs!$H49*AB$131^2))/Hundreds</f>
        <v>0.75367394193548409</v>
      </c>
      <c r="AC133" s="50">
        <f>Austr_C_Index*(Inputs!$E49+(Inputs!$F49/AC$131)+(Inputs!$G49*AC$131)+(Inputs!$H49*AC$131^2))/Hundreds</f>
        <v>0.75342679170506921</v>
      </c>
      <c r="AD133" s="50">
        <f>Austr_C_Index*(Inputs!$E49+(Inputs!$F49/AD$131)+(Inputs!$G49*AD$131)+(Inputs!$H49*AD$131^2))/Hundreds</f>
        <v>0.75361701935483882</v>
      </c>
      <c r="AE133" s="50">
        <f>Austr_C_Index*(Inputs!$E49+(Inputs!$F49/AE$131)+(Inputs!$G49*AE$131)+(Inputs!$H49*AE$131^2))/Hundreds</f>
        <v>0.75407458877980371</v>
      </c>
      <c r="AF133" s="39"/>
    </row>
    <row r="134" spans="4:32" x14ac:dyDescent="0.25">
      <c r="D134" s="100" t="s">
        <v>97</v>
      </c>
      <c r="E134" s="100"/>
      <c r="F134" s="56">
        <f t="shared" si="48"/>
        <v>0.15740562617458603</v>
      </c>
      <c r="G134" s="50">
        <f>Austr_C_Index*(Inputs!$E50+(Inputs!$F50/speed)+(Inputs!$G50*speed)+(Inputs!$H50*speed^2))/Hundreds</f>
        <v>4.3728229435483872</v>
      </c>
      <c r="H134" s="49"/>
      <c r="I134" s="50">
        <f>Austr_C_Index*(Inputs!$E50+(Inputs!$F50/I$131)+(Inputs!$G50*I$131)+(Inputs!$H50*I$131^2))/Hundreds</f>
        <v>27.073214548387096</v>
      </c>
      <c r="J134" s="50">
        <f>Austr_C_Index*(Inputs!$E50+(Inputs!$F50/J$131)+(Inputs!$G50*J$131)+(Inputs!$H50*J$131^2))/Hundreds</f>
        <v>12.869159032258064</v>
      </c>
      <c r="K134" s="50">
        <f>Austr_C_Index*(Inputs!$E50+(Inputs!$F50/K$131)+(Inputs!$G50*K$131)+(Inputs!$H50*K$131^2))/Hundreds</f>
        <v>8.2690495161290336</v>
      </c>
      <c r="L134" s="50">
        <f>Austr_C_Index*(Inputs!$E50+(Inputs!$F50/L$131)+(Inputs!$G50*L$131)+(Inputs!$H50*L$131^2))/Hundreds</f>
        <v>6.062497774193548</v>
      </c>
      <c r="M134" s="50">
        <f>Austr_C_Index*(Inputs!$E50+(Inputs!$F50/M$131)+(Inputs!$G50*M$131)+(Inputs!$H50*M$131^2))/Hundreds</f>
        <v>4.807426161290322</v>
      </c>
      <c r="N134" s="50">
        <f>Austr_C_Index*(Inputs!$E50+(Inputs!$F50/N$131)+(Inputs!$G50*N$131)+(Inputs!$H50*N$131^2))/Hundreds</f>
        <v>4.0231421290322587</v>
      </c>
      <c r="O134" s="50">
        <f>Austr_C_Index*(Inputs!$E50+(Inputs!$F50/O$131)+(Inputs!$G50*O$131)+(Inputs!$H50*O$131^2))/Hundreds</f>
        <v>3.5036345852534554</v>
      </c>
      <c r="P134" s="50">
        <f>Austr_C_Index*(Inputs!$E50+(Inputs!$F50/P$131)+(Inputs!$G50*P$131)+(Inputs!$H50*P$131^2))/Hundreds</f>
        <v>3.145897983870968</v>
      </c>
      <c r="Q134" s="50">
        <f>Austr_C_Index*(Inputs!$E50+(Inputs!$F50/Q$131)+(Inputs!$G50*Q$131)+(Inputs!$H50*Q$131^2))/Hundreds</f>
        <v>2.8927070215053767</v>
      </c>
      <c r="R134" s="50">
        <f>Austr_C_Index*(Inputs!$E50+(Inputs!$F50/R$131)+(Inputs!$G50*R$131)+(Inputs!$H50*R$131^2))/Hundreds</f>
        <v>2.7097265161290318</v>
      </c>
      <c r="S134" s="50">
        <f>Austr_C_Index*(Inputs!$E50+(Inputs!$F50/S$131)+(Inputs!$G50*S$131)+(Inputs!$H50*S$131^2))/Hundreds</f>
        <v>2.5751068064516125</v>
      </c>
      <c r="T134" s="50">
        <f>Austr_C_Index*(Inputs!$E50+(Inputs!$F50/T$131)+(Inputs!$G50*T$131)+(Inputs!$H50*T$131^2))/Hundreds</f>
        <v>2.4742814516129035</v>
      </c>
      <c r="U134" s="50">
        <f>Austr_C_Index*(Inputs!$E50+(Inputs!$F50/U$131)+(Inputs!$G50*U$131)+(Inputs!$H50*U$131^2))/Hundreds</f>
        <v>2.3971659925558311</v>
      </c>
      <c r="V134" s="50">
        <f>Austr_C_Index*(Inputs!$E50+(Inputs!$F50/V$131)+(Inputs!$G50*V$131)+(Inputs!$H50*V$131^2))/Hundreds</f>
        <v>2.3365572442396312</v>
      </c>
      <c r="W134" s="50">
        <f>Austr_C_Index*(Inputs!$E50+(Inputs!$F50/W$131)+(Inputs!$G50*W$131)+(Inputs!$H50*W$131^2))/Hundreds</f>
        <v>2.2871728709677424</v>
      </c>
      <c r="X134" s="50">
        <f>Austr_C_Index*(Inputs!$E50+(Inputs!$F50/X$131)+(Inputs!$G50*X$131)+(Inputs!$H50*X$131^2))/Hundreds</f>
        <v>2.2450511209677417</v>
      </c>
      <c r="Y134" s="50">
        <f>Austr_C_Index*(Inputs!$E50+(Inputs!$F50/Y$131)+(Inputs!$G50*Y$131)+(Inputs!$H50*Y$131^2))/Hundreds</f>
        <v>2.2071624193548387</v>
      </c>
      <c r="Z134" s="50">
        <f>Austr_C_Index*(Inputs!$E50+(Inputs!$F50/Z$131)+(Inputs!$G50*Z$131)+(Inputs!$H50*Z$131^2))/Hundreds</f>
        <v>2.1711504301075268</v>
      </c>
      <c r="AA134" s="50">
        <f>Austr_C_Index*(Inputs!$E50+(Inputs!$F50/AA$131)+(Inputs!$G50*AA$131)+(Inputs!$H50*AA$131^2))/Hundreds</f>
        <v>2.1351548879456699</v>
      </c>
      <c r="AB134" s="50">
        <f>Austr_C_Index*(Inputs!$E50+(Inputs!$F50/AB$131)+(Inputs!$G50*AB$131)+(Inputs!$H50*AB$131^2))/Hundreds</f>
        <v>2.0976875806451609</v>
      </c>
      <c r="AC134" s="50">
        <f>Austr_C_Index*(Inputs!$E50+(Inputs!$F50/AC$131)+(Inputs!$G50*AC$131)+(Inputs!$H50*AC$131^2))/Hundreds</f>
        <v>2.0575437649769577</v>
      </c>
      <c r="AD134" s="50">
        <f>Austr_C_Index*(Inputs!$E50+(Inputs!$F50/AD$131)+(Inputs!$G50*AD$131)+(Inputs!$H50*AD$131^2))/Hundreds</f>
        <v>2.0137377419354836</v>
      </c>
      <c r="AE134" s="50">
        <f>Austr_C_Index*(Inputs!$E50+(Inputs!$F50/AE$131)+(Inputs!$G50*AE$131)+(Inputs!$H50*AE$131^2))/Hundreds</f>
        <v>1.9654552384291726</v>
      </c>
      <c r="AF134" s="39"/>
    </row>
    <row r="135" spans="4:32" x14ac:dyDescent="0.25">
      <c r="D135" s="95" t="s">
        <v>52</v>
      </c>
      <c r="E135" s="95"/>
      <c r="F135" s="44">
        <f>SUM(F132:F134)</f>
        <v>1</v>
      </c>
      <c r="G135" s="51">
        <f>SUMPRODUCT($F$125:$F$127,G$132:G$134)</f>
        <v>1.2981237311054059</v>
      </c>
      <c r="H135" s="49"/>
      <c r="I135" s="52">
        <f>SUMPRODUCT($F$132:$F$134,I$132:I$134)</f>
        <v>9.6819440201828755</v>
      </c>
      <c r="J135" s="52">
        <f t="shared" ref="J135:AE135" si="49">SUMPRODUCT($F$132:$F$134,J$132:J$134)</f>
        <v>4.4014137196722896</v>
      </c>
      <c r="K135" s="52">
        <f t="shared" si="49"/>
        <v>2.7138732941695194</v>
      </c>
      <c r="L135" s="52">
        <f t="shared" si="49"/>
        <v>1.920238099718568</v>
      </c>
      <c r="M135" s="52">
        <f t="shared" si="49"/>
        <v>1.4806912075282375</v>
      </c>
      <c r="N135" s="52">
        <f t="shared" si="49"/>
        <v>1.2152936413347941</v>
      </c>
      <c r="O135" s="52">
        <f t="shared" si="49"/>
        <v>1.0469286970252094</v>
      </c>
      <c r="P135" s="52">
        <f t="shared" si="49"/>
        <v>0.93703802254296953</v>
      </c>
      <c r="Q135" s="52">
        <f t="shared" si="49"/>
        <v>0.86420031119001095</v>
      </c>
      <c r="R135" s="52">
        <f t="shared" si="49"/>
        <v>0.81556277894749507</v>
      </c>
      <c r="S135" s="52">
        <f t="shared" si="49"/>
        <v>0.78294638143979811</v>
      </c>
      <c r="T135" s="52">
        <f t="shared" si="49"/>
        <v>0.76089842241650418</v>
      </c>
      <c r="U135" s="52">
        <f t="shared" si="49"/>
        <v>0.74564395831963215</v>
      </c>
      <c r="V135" s="52">
        <f t="shared" si="49"/>
        <v>0.73448660089348228</v>
      </c>
      <c r="W135" s="52">
        <f t="shared" si="49"/>
        <v>0.72544899875054114</v>
      </c>
      <c r="X135" s="52">
        <f t="shared" si="49"/>
        <v>0.71704813835017278</v>
      </c>
      <c r="Y135" s="52">
        <f t="shared" si="49"/>
        <v>0.70814995051424512</v>
      </c>
      <c r="Z135" s="52">
        <f t="shared" si="49"/>
        <v>0.69787238143754371</v>
      </c>
      <c r="AA135" s="52">
        <f t="shared" si="49"/>
        <v>0.68551907285279357</v>
      </c>
      <c r="AB135" s="52">
        <f t="shared" si="49"/>
        <v>0.67053293814617587</v>
      </c>
      <c r="AC135" s="52">
        <f t="shared" si="49"/>
        <v>0.6524630024398359</v>
      </c>
      <c r="AD135" s="52">
        <f t="shared" si="49"/>
        <v>0.63094028628825716</v>
      </c>
      <c r="AE135" s="52">
        <f t="shared" si="49"/>
        <v>0.60565998058427373</v>
      </c>
      <c r="AF135" s="39"/>
    </row>
    <row r="136" spans="4:32" x14ac:dyDescent="0.25">
      <c r="D136" s="67"/>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row>
    <row r="137" spans="4:32" ht="15.6" x14ac:dyDescent="0.3">
      <c r="D137" s="40" t="s">
        <v>59</v>
      </c>
      <c r="E137" s="48"/>
      <c r="F137" s="40"/>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row>
    <row r="138" spans="4:32" ht="14.4" x14ac:dyDescent="0.3">
      <c r="D138" s="97" t="s">
        <v>1</v>
      </c>
      <c r="E138" s="97"/>
      <c r="F138" s="97"/>
      <c r="G138" s="97"/>
      <c r="H138" s="49"/>
      <c r="I138" s="40" t="s">
        <v>57</v>
      </c>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39"/>
    </row>
    <row r="139" spans="4:32" x14ac:dyDescent="0.25">
      <c r="D139" s="98" t="s">
        <v>29</v>
      </c>
      <c r="E139" s="98"/>
      <c r="F139" s="68" t="s">
        <v>33</v>
      </c>
      <c r="G139" s="68" t="str">
        <f>"VOC ($/km) at "&amp;speed&amp;" kph"</f>
        <v>VOC ($/km) at 27.5 kph</v>
      </c>
      <c r="H139" s="49"/>
      <c r="I139" s="64">
        <v>5</v>
      </c>
      <c r="J139" s="64">
        <v>10</v>
      </c>
      <c r="K139" s="64">
        <v>15</v>
      </c>
      <c r="L139" s="64">
        <v>20</v>
      </c>
      <c r="M139" s="64">
        <v>25</v>
      </c>
      <c r="N139" s="64">
        <v>30</v>
      </c>
      <c r="O139" s="64">
        <v>35</v>
      </c>
      <c r="P139" s="64">
        <v>40</v>
      </c>
      <c r="Q139" s="64">
        <v>45</v>
      </c>
      <c r="R139" s="64">
        <v>50</v>
      </c>
      <c r="S139" s="64">
        <v>55</v>
      </c>
      <c r="T139" s="64">
        <v>60</v>
      </c>
      <c r="U139" s="64">
        <v>65</v>
      </c>
      <c r="V139" s="64">
        <v>70</v>
      </c>
      <c r="W139" s="64">
        <v>75</v>
      </c>
      <c r="X139" s="64">
        <v>80</v>
      </c>
      <c r="Y139" s="64">
        <v>85</v>
      </c>
      <c r="Z139" s="64">
        <v>90</v>
      </c>
      <c r="AA139" s="64">
        <v>95</v>
      </c>
      <c r="AB139" s="64">
        <v>100</v>
      </c>
      <c r="AC139" s="64">
        <v>105</v>
      </c>
      <c r="AD139" s="64">
        <v>110</v>
      </c>
      <c r="AE139" s="64">
        <v>115</v>
      </c>
      <c r="AF139" s="39"/>
    </row>
    <row r="140" spans="4:32" x14ac:dyDescent="0.25">
      <c r="D140" s="99" t="s">
        <v>6</v>
      </c>
      <c r="E140" s="99"/>
      <c r="F140" s="56">
        <f>SUMIF($E$79:$E$91,$D140,F$79:F$91)</f>
        <v>0.65858206194415259</v>
      </c>
      <c r="G140" s="50">
        <f>Austr_Index*(Inputs!$E55+(Inputs!$F55/speed)+(Inputs!$G55*speed)+(Inputs!$H55*speed^2))/Hundreds</f>
        <v>0.27878794967192855</v>
      </c>
      <c r="H140" s="49"/>
      <c r="I140" s="50">
        <f>Austr_Index*(Inputs!$E55+(Inputs!$F55/I$139)+(Inputs!$G55*I$139)+(Inputs!$H55*I$139^2))/Hundreds</f>
        <v>0.49010786087866121</v>
      </c>
      <c r="J140" s="50">
        <f>Austr_Index*(Inputs!$E55+(Inputs!$F55/J$139)+(Inputs!$G55*J$139)+(Inputs!$H55*J$139^2))/Hundreds</f>
        <v>0.35679780334728034</v>
      </c>
      <c r="K140" s="50">
        <f>Austr_Index*(Inputs!$E55+(Inputs!$F55/K$139)+(Inputs!$G55*K$139)+(Inputs!$H55*K$139^2))/Hundreds</f>
        <v>0.31401785390516046</v>
      </c>
      <c r="L140" s="50">
        <f>Austr_Index*(Inputs!$E55+(Inputs!$F55/L$139)+(Inputs!$G55*L$139)+(Inputs!$H55*L$139^2))/Hundreds</f>
        <v>0.29380912133891218</v>
      </c>
      <c r="M140" s="50">
        <f>Austr_Index*(Inputs!$E55+(Inputs!$F55/M$139)+(Inputs!$G55*M$139)+(Inputs!$H55*M$139^2))/Hundreds</f>
        <v>0.2825798274058578</v>
      </c>
      <c r="N140" s="50">
        <f>Austr_Index*(Inputs!$E55+(Inputs!$F55/N$139)+(Inputs!$G55*N$139)+(Inputs!$H55*N$139^2))/Hundreds</f>
        <v>0.27579937935843796</v>
      </c>
      <c r="O140" s="50">
        <f>Austr_Index*(Inputs!$E55+(Inputs!$F55/O$139)+(Inputs!$G55*O$139)+(Inputs!$H55*O$139^2))/Hundreds</f>
        <v>0.27152609459055593</v>
      </c>
      <c r="P140" s="50">
        <f>Austr_Index*(Inputs!$E55+(Inputs!$F55/P$139)+(Inputs!$G55*P$139)+(Inputs!$H55*P$139^2))/Hundreds</f>
        <v>0.26878913179916325</v>
      </c>
      <c r="Q140" s="50">
        <f>Austr_Index*(Inputs!$E55+(Inputs!$F55/Q$139)+(Inputs!$G55*Q$139)+(Inputs!$H55*Q$139^2))/Hundreds</f>
        <v>0.26704913470478853</v>
      </c>
      <c r="R140" s="50">
        <f>Austr_Index*(Inputs!$E55+(Inputs!$F55/R$139)+(Inputs!$G55*R$139)+(Inputs!$H55*R$139^2))/Hundreds</f>
        <v>0.26598248953974901</v>
      </c>
      <c r="S140" s="50">
        <f>Austr_Index*(Inputs!$E55+(Inputs!$F55/S$139)+(Inputs!$G55*S$139)+(Inputs!$H55*S$139^2))/Hundreds</f>
        <v>0.2653832602700647</v>
      </c>
      <c r="T140" s="50">
        <f>Austr_Index*(Inputs!$E55+(Inputs!$F55/T$139)+(Inputs!$G55*T$139)+(Inputs!$H55*T$139^2))/Hundreds</f>
        <v>0.26511415620641565</v>
      </c>
      <c r="U140" s="50">
        <f>Austr_Index*(Inputs!$E55+(Inputs!$F55/U$139)+(Inputs!$G55*U$139)+(Inputs!$H55*U$139^2))/Hundreds</f>
        <v>0.26508012994850344</v>
      </c>
      <c r="V140" s="50">
        <f>Austr_Index*(Inputs!$E55+(Inputs!$F55/V$139)+(Inputs!$G55*V$139)+(Inputs!$H55*V$139^2))/Hundreds</f>
        <v>0.26521329049611481</v>
      </c>
      <c r="W140" s="50">
        <f>Austr_Index*(Inputs!$E55+(Inputs!$F55/W$139)+(Inputs!$G55*W$139)+(Inputs!$H55*W$139^2))/Hundreds</f>
        <v>0.26546385111576015</v>
      </c>
      <c r="X140" s="50">
        <f>Austr_Index*(Inputs!$E55+(Inputs!$F55/X$139)+(Inputs!$G55*X$139)+(Inputs!$H55*X$139^2))/Hundreds</f>
        <v>0.26579447175732218</v>
      </c>
      <c r="Y140" s="50">
        <f>Austr_Index*(Inputs!$E55+(Inputs!$F55/Y$139)+(Inputs!$G55*Y$139)+(Inputs!$H55*Y$139^2))/Hundreds</f>
        <v>0.26617659826482903</v>
      </c>
      <c r="Z140" s="50">
        <f>Austr_Index*(Inputs!$E55+(Inputs!$F55/Z$139)+(Inputs!$G55*Z$139)+(Inputs!$H55*Z$139^2))/Hundreds</f>
        <v>0.26658802185030223</v>
      </c>
      <c r="AA140" s="50">
        <f>Austr_Index*(Inputs!$E55+(Inputs!$F55/AA$139)+(Inputs!$G55*AA$139)+(Inputs!$H55*AA$139^2))/Hundreds</f>
        <v>0.26701120926007493</v>
      </c>
      <c r="AB140" s="50">
        <f>Austr_Index*(Inputs!$E55+(Inputs!$F55/AB$139)+(Inputs!$G55*AB$139)+(Inputs!$H55*AB$139^2))/Hundreds</f>
        <v>0.26743213389121345</v>
      </c>
      <c r="AC140" s="50">
        <f>Austr_Index*(Inputs!$E55+(Inputs!$F55/AC$139)+(Inputs!$G55*AC$139)+(Inputs!$H55*AC$139^2))/Hundreds</f>
        <v>0.26783944087467626</v>
      </c>
      <c r="AD140" s="50">
        <f>Austr_Index*(Inputs!$E55+(Inputs!$F55/AD$139)+(Inputs!$G55*AD$139)+(Inputs!$H55*AD$139^2))/Hundreds</f>
        <v>0.2682238398630658</v>
      </c>
      <c r="AE140" s="50">
        <f>Austr_Index*(Inputs!$E55+(Inputs!$F55/AE$139)+(Inputs!$G55*AE$139)+(Inputs!$H55*AE$139^2))/Hundreds</f>
        <v>0.26857765622157542</v>
      </c>
      <c r="AF140" s="39"/>
    </row>
    <row r="141" spans="4:32" x14ac:dyDescent="0.25">
      <c r="D141" s="99" t="s">
        <v>7</v>
      </c>
      <c r="E141" s="99"/>
      <c r="F141" s="56">
        <f t="shared" ref="F141:F142" si="50">SUMIF($E$79:$E$91,$D141,F$79:F$91)</f>
        <v>0.18401231188126138</v>
      </c>
      <c r="G141" s="50">
        <f>Austr_C_Index*(Inputs!$E56+(Inputs!$F56/speed)+(Inputs!$G56*speed)+(Inputs!$H56*speed^2))/Hundreds</f>
        <v>0.63168181854838712</v>
      </c>
      <c r="H141" s="49"/>
      <c r="I141" s="50">
        <f>Austr_C_Index*(Inputs!$E56+(Inputs!$F56/I$139)+(Inputs!$G56*I$139)+(Inputs!$H56*I$139^2))/Hundreds</f>
        <v>1.1599519516129033</v>
      </c>
      <c r="J141" s="50">
        <f>Austr_C_Index*(Inputs!$E56+(Inputs!$F56/J$139)+(Inputs!$G56*J$139)+(Inputs!$H56*J$139^2))/Hundreds</f>
        <v>0.83794096774193549</v>
      </c>
      <c r="K141" s="50">
        <f>Austr_C_Index*(Inputs!$E56+(Inputs!$F56/K$139)+(Inputs!$G56*K$139)+(Inputs!$H56*K$139^2))/Hundreds</f>
        <v>0.73034659677419367</v>
      </c>
      <c r="L141" s="50">
        <f>Austr_C_Index*(Inputs!$E56+(Inputs!$F56/L$139)+(Inputs!$G56*L$139)+(Inputs!$H56*L$139^2))/Hundreds</f>
        <v>0.67630661290322591</v>
      </c>
      <c r="M141" s="50">
        <f>Austr_C_Index*(Inputs!$E56+(Inputs!$F56/M$139)+(Inputs!$G56*M$139)+(Inputs!$H56*M$139^2))/Hundreds</f>
        <v>0.64364857096774197</v>
      </c>
      <c r="N141" s="50">
        <f>Austr_C_Index*(Inputs!$E56+(Inputs!$F56/N$139)+(Inputs!$G56*N$139)+(Inputs!$H56*N$139^2))/Hundreds</f>
        <v>0.62164832258064517</v>
      </c>
      <c r="O141" s="50">
        <f>Austr_C_Index*(Inputs!$E56+(Inputs!$F56/O$139)+(Inputs!$G56*O$139)+(Inputs!$H56*O$139^2))/Hundreds</f>
        <v>0.60570980414746556</v>
      </c>
      <c r="P141" s="50">
        <f>Austr_C_Index*(Inputs!$E56+(Inputs!$F56/P$139)+(Inputs!$G56*P$139)+(Inputs!$H56*P$139^2))/Hundreds</f>
        <v>0.5935349838709677</v>
      </c>
      <c r="Q141" s="50">
        <f>Austr_C_Index*(Inputs!$E56+(Inputs!$F56/Q$139)+(Inputs!$G56*Q$139)+(Inputs!$H56*Q$139^2))/Hundreds</f>
        <v>0.58384717741935499</v>
      </c>
      <c r="R141" s="50">
        <f>Austr_C_Index*(Inputs!$E56+(Inputs!$F56/R$139)+(Inputs!$G56*R$139)+(Inputs!$H56*R$139^2))/Hundreds</f>
        <v>0.57588037419354843</v>
      </c>
      <c r="S141" s="50">
        <f>Austr_C_Index*(Inputs!$E56+(Inputs!$F56/S$139)+(Inputs!$G56*S$139)+(Inputs!$H56*S$139^2))/Hundreds</f>
        <v>0.56914711290322595</v>
      </c>
      <c r="T141" s="50">
        <f>Austr_C_Index*(Inputs!$E56+(Inputs!$F56/T$139)+(Inputs!$G56*T$139)+(Inputs!$H56*T$139^2))/Hundreds</f>
        <v>0.56332241935483873</v>
      </c>
      <c r="U141" s="50">
        <f>Austr_C_Index*(Inputs!$E56+(Inputs!$F56/U$139)+(Inputs!$G56*U$139)+(Inputs!$H56*U$139^2))/Hundreds</f>
        <v>0.55818131141439198</v>
      </c>
      <c r="V141" s="50">
        <f>Austr_C_Index*(Inputs!$E56+(Inputs!$F56/V$139)+(Inputs!$G56*V$139)+(Inputs!$H56*V$139^2))/Hundreds</f>
        <v>0.55356308755760375</v>
      </c>
      <c r="W141" s="50">
        <f>Austr_C_Index*(Inputs!$E56+(Inputs!$F56/W$139)+(Inputs!$G56*W$139)+(Inputs!$H56*W$139^2))/Hundreds</f>
        <v>0.54934989999999995</v>
      </c>
      <c r="X141" s="50">
        <f>Austr_C_Index*(Inputs!$E56+(Inputs!$F56/X$139)+(Inputs!$G56*X$139)+(Inputs!$H56*X$139^2))/Hundreds</f>
        <v>0.54545336290322588</v>
      </c>
      <c r="Y141" s="50">
        <f>Austr_C_Index*(Inputs!$E56+(Inputs!$F56/Y$139)+(Inputs!$G56*Y$139)+(Inputs!$H56*Y$139^2))/Hundreds</f>
        <v>0.54180588709677424</v>
      </c>
      <c r="Z141" s="50">
        <f>Austr_C_Index*(Inputs!$E56+(Inputs!$F56/Z$139)+(Inputs!$G56*Z$139)+(Inputs!$H56*Z$139^2))/Hundreds</f>
        <v>0.53835490322580648</v>
      </c>
      <c r="AA141" s="50">
        <f>Austr_C_Index*(Inputs!$E56+(Inputs!$F56/AA$139)+(Inputs!$G56*AA$139)+(Inputs!$H56*AA$139^2))/Hundreds</f>
        <v>0.53505890916808152</v>
      </c>
      <c r="AB141" s="50">
        <f>Austr_C_Index*(Inputs!$E56+(Inputs!$F56/AB$139)+(Inputs!$G56*AB$139)+(Inputs!$H56*AB$139^2))/Hundreds</f>
        <v>0.53188470322580639</v>
      </c>
      <c r="AC141" s="50">
        <f>Austr_C_Index*(Inputs!$E56+(Inputs!$F56/AC$139)+(Inputs!$G56*AC$139)+(Inputs!$H56*AC$139^2))/Hundreds</f>
        <v>0.52880540783410135</v>
      </c>
      <c r="AD141" s="50">
        <f>Austr_C_Index*(Inputs!$E56+(Inputs!$F56/AD$139)+(Inputs!$G56*AD$139)+(Inputs!$H56*AD$139^2))/Hundreds</f>
        <v>0.52579903225806446</v>
      </c>
      <c r="AE141" s="50">
        <f>Austr_C_Index*(Inputs!$E56+(Inputs!$F56/AE$139)+(Inputs!$G56*AE$139)+(Inputs!$H56*AE$139^2))/Hundreds</f>
        <v>0.52284741023842929</v>
      </c>
      <c r="AF141" s="39"/>
    </row>
    <row r="142" spans="4:32" x14ac:dyDescent="0.25">
      <c r="D142" s="100" t="s">
        <v>97</v>
      </c>
      <c r="E142" s="100"/>
      <c r="F142" s="56">
        <f t="shared" si="50"/>
        <v>0.15740562617458603</v>
      </c>
      <c r="G142" s="50">
        <f>Austr_C_Index*(Inputs!$E57+(Inputs!$F57/speed)+(Inputs!$G57*speed)+(Inputs!$H57*speed^2))/Hundreds</f>
        <v>3.0765888604838718</v>
      </c>
      <c r="H142" s="49"/>
      <c r="I142" s="50">
        <f>Austr_C_Index*(Inputs!$E57+(Inputs!$F57/I$139)+(Inputs!$G57*I$139)+(Inputs!$H57*I$139^2))/Hundreds</f>
        <v>10.291611958064518</v>
      </c>
      <c r="J142" s="50">
        <f>Austr_C_Index*(Inputs!$E57+(Inputs!$F57/J$139)+(Inputs!$G57*J$139)+(Inputs!$H57*J$139^2))/Hundreds</f>
        <v>5.870704541935484</v>
      </c>
      <c r="K142" s="50">
        <f>Austr_C_Index*(Inputs!$E57+(Inputs!$F57/K$139)+(Inputs!$G57*K$139)+(Inputs!$H57*K$139^2))/Hundreds</f>
        <v>4.401494805376343</v>
      </c>
      <c r="L142" s="50">
        <f>Austr_C_Index*(Inputs!$E57+(Inputs!$F57/L$139)+(Inputs!$G57*L$139)+(Inputs!$H57*L$139^2))/Hundreds</f>
        <v>3.6702465870967744</v>
      </c>
      <c r="M142" s="50">
        <f>Austr_C_Index*(Inputs!$E57+(Inputs!$F57/M$139)+(Inputs!$G57*M$139)+(Inputs!$H57*M$139^2))/Hundreds</f>
        <v>3.2342126548387098</v>
      </c>
      <c r="N142" s="50">
        <f>Austr_C_Index*(Inputs!$E57+(Inputs!$F57/N$139)+(Inputs!$G57*N$139)+(Inputs!$H57*N$139^2))/Hundreds</f>
        <v>2.9458105978494626</v>
      </c>
      <c r="O142" s="50">
        <f>Austr_C_Index*(Inputs!$E57+(Inputs!$F57/O$139)+(Inputs!$G57*O$139)+(Inputs!$H57*O$139^2))/Hundreds</f>
        <v>2.7417908115207377</v>
      </c>
      <c r="P142" s="50">
        <f>Austr_C_Index*(Inputs!$E57+(Inputs!$F57/P$139)+(Inputs!$G57*P$139)+(Inputs!$H57*P$139^2))/Hundreds</f>
        <v>2.5905284935483879</v>
      </c>
      <c r="Q142" s="50">
        <f>Austr_C_Index*(Inputs!$E57+(Inputs!$F57/Q$139)+(Inputs!$G57*Q$139)+(Inputs!$H57*Q$139^2))/Hundreds</f>
        <v>2.4744543093189968</v>
      </c>
      <c r="R142" s="50">
        <f>Austr_C_Index*(Inputs!$E57+(Inputs!$F57/R$139)+(Inputs!$G57*R$139)+(Inputs!$H57*R$139^2))/Hundreds</f>
        <v>2.3830266580645163</v>
      </c>
      <c r="S142" s="50">
        <f>Austr_C_Index*(Inputs!$E57+(Inputs!$F57/S$139)+(Inputs!$G57*S$139)+(Inputs!$H57*S$139^2))/Hundreds</f>
        <v>2.3095372483870973</v>
      </c>
      <c r="T142" s="50">
        <f>Austr_C_Index*(Inputs!$E57+(Inputs!$F57/T$139)+(Inputs!$G57*T$139)+(Inputs!$H57*T$139^2))/Hundreds</f>
        <v>2.2495138860215049</v>
      </c>
      <c r="U142" s="50">
        <f>Austr_C_Index*(Inputs!$E57+(Inputs!$F57/U$139)+(Inputs!$G57*U$139)+(Inputs!$H57*U$139^2))/Hundreds</f>
        <v>2.1998604364764272</v>
      </c>
      <c r="V142" s="50">
        <f>Austr_C_Index*(Inputs!$E57+(Inputs!$F57/V$139)+(Inputs!$G57*V$139)+(Inputs!$H57*V$139^2))/Hundreds</f>
        <v>2.1583653751152077</v>
      </c>
      <c r="W142" s="50">
        <f>Austr_C_Index*(Inputs!$E57+(Inputs!$F57/W$139)+(Inputs!$G57*W$139)+(Inputs!$H57*W$139^2))/Hundreds</f>
        <v>2.1234069172043011</v>
      </c>
      <c r="X142" s="50">
        <f>Austr_C_Index*(Inputs!$E57+(Inputs!$F57/X$139)+(Inputs!$G57*X$139)+(Inputs!$H57*X$139^2))/Hundreds</f>
        <v>2.0937687241935485</v>
      </c>
      <c r="Y142" s="50">
        <f>Austr_C_Index*(Inputs!$E57+(Inputs!$F57/Y$139)+(Inputs!$G57*Y$139)+(Inputs!$H57*Y$139^2))/Hundreds</f>
        <v>2.0685206548387098</v>
      </c>
      <c r="Z142" s="50">
        <f>Austr_C_Index*(Inputs!$E57+(Inputs!$F57/Z$139)+(Inputs!$G57*Z$139)+(Inputs!$H57*Z$139^2))/Hundreds</f>
        <v>2.0469392659498209</v>
      </c>
      <c r="AA142" s="50">
        <f>Austr_C_Index*(Inputs!$E57+(Inputs!$F57/AA$139)+(Inputs!$G57*AA$139)+(Inputs!$H57*AA$139^2))/Hundreds</f>
        <v>2.028453418166384</v>
      </c>
      <c r="AB142" s="50">
        <f>Austr_C_Index*(Inputs!$E57+(Inputs!$F57/AB$139)+(Inputs!$G57*AB$139)+(Inputs!$H57*AB$139^2))/Hundreds</f>
        <v>2.0126062</v>
      </c>
      <c r="AC142" s="50">
        <f>Austr_C_Index*(Inputs!$E57+(Inputs!$F57/AC$139)+(Inputs!$G57*AC$139)+(Inputs!$H57*AC$139^2))/Hundreds</f>
        <v>1.9990277307219662</v>
      </c>
      <c r="AD142" s="50">
        <f>Austr_C_Index*(Inputs!$E57+(Inputs!$F57/AD$139)+(Inputs!$G57*AD$139)+(Inputs!$H57*AD$139^2))/Hundreds</f>
        <v>1.9874153806451615</v>
      </c>
      <c r="AE142" s="50">
        <f>Austr_C_Index*(Inputs!$E57+(Inputs!$F57/AE$139)+(Inputs!$G57*AE$139)+(Inputs!$H57*AE$139^2))/Hundreds</f>
        <v>1.9775191513323986</v>
      </c>
      <c r="AF142" s="39"/>
    </row>
    <row r="143" spans="4:32" x14ac:dyDescent="0.25">
      <c r="D143" s="95" t="s">
        <v>52</v>
      </c>
      <c r="E143" s="95"/>
      <c r="F143" s="44">
        <f>SUM(F140:F142)</f>
        <v>1</v>
      </c>
      <c r="G143" s="51">
        <f>SUMPRODUCT($F$125:$F$127,G$140:G$142)</f>
        <v>0.78411437061078948</v>
      </c>
      <c r="H143" s="49"/>
      <c r="I143" s="52">
        <f>SUMPRODUCT($F$140:$F$142,I$140:I$142)</f>
        <v>2.1561793104849807</v>
      </c>
      <c r="J143" s="52">
        <f t="shared" ref="J143:AE143" si="51">SUMPRODUCT($F$140:$F$142,J$140:J$142)</f>
        <v>1.3132540122291523</v>
      </c>
      <c r="K143" s="52">
        <f t="shared" si="51"/>
        <v>1.03401933740362</v>
      </c>
      <c r="L143" s="52">
        <f t="shared" si="51"/>
        <v>0.89566362258739352</v>
      </c>
      <c r="M143" s="52">
        <f t="shared" si="51"/>
        <v>0.8136245350962743</v>
      </c>
      <c r="N143" s="52">
        <f t="shared" si="51"/>
        <v>0.75971463070219669</v>
      </c>
      <c r="O143" s="52">
        <f t="shared" si="51"/>
        <v>0.72185357616456058</v>
      </c>
      <c r="P143" s="52">
        <f t="shared" si="51"/>
        <v>0.69400120486306649</v>
      </c>
      <c r="Q143" s="52">
        <f t="shared" si="51"/>
        <v>0.67280186867532543</v>
      </c>
      <c r="R143" s="52">
        <f t="shared" si="51"/>
        <v>0.65624217872790391</v>
      </c>
      <c r="S143" s="52">
        <f t="shared" si="51"/>
        <v>0.64304088755589028</v>
      </c>
      <c r="T143" s="52">
        <f t="shared" si="51"/>
        <v>0.63234383018267604</v>
      </c>
      <c r="U143" s="52">
        <f t="shared" si="51"/>
        <v>0.62355966162445609</v>
      </c>
      <c r="V143" s="52">
        <f t="shared" si="51"/>
        <v>0.61626599260708304</v>
      </c>
      <c r="W143" s="52">
        <f t="shared" si="51"/>
        <v>0.61015307099618299</v>
      </c>
      <c r="X143" s="52">
        <f t="shared" si="51"/>
        <v>0.60498858269097489</v>
      </c>
      <c r="Y143" s="52">
        <f t="shared" si="51"/>
        <v>0.60059487573203851</v>
      </c>
      <c r="Z143" s="52">
        <f t="shared" si="51"/>
        <v>0.59683377637315727</v>
      </c>
      <c r="AA143" s="52">
        <f t="shared" si="51"/>
        <v>0.59359620007784542</v>
      </c>
      <c r="AB143" s="52">
        <f t="shared" si="51"/>
        <v>0.59079487921691332</v>
      </c>
      <c r="AC143" s="52">
        <f t="shared" si="51"/>
        <v>0.58835916856673243</v>
      </c>
      <c r="AD143" s="52">
        <f t="shared" si="51"/>
        <v>0.58623126748978738</v>
      </c>
      <c r="AE143" s="52">
        <f t="shared" si="51"/>
        <v>0.5843634276333487</v>
      </c>
      <c r="AF143" s="39"/>
    </row>
    <row r="144" spans="4:32" ht="14.4" x14ac:dyDescent="0.3">
      <c r="D144" s="40" t="s">
        <v>58</v>
      </c>
      <c r="E144" s="47"/>
      <c r="F144" s="47"/>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39"/>
    </row>
    <row r="145" spans="4:32" ht="14.4" x14ac:dyDescent="0.3">
      <c r="D145" s="97" t="s">
        <v>1</v>
      </c>
      <c r="E145" s="97"/>
      <c r="F145" s="97"/>
      <c r="G145" s="97"/>
      <c r="H145" s="49"/>
      <c r="I145" s="40" t="s">
        <v>57</v>
      </c>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39"/>
    </row>
    <row r="146" spans="4:32" x14ac:dyDescent="0.25">
      <c r="D146" s="98" t="s">
        <v>35</v>
      </c>
      <c r="E146" s="98"/>
      <c r="F146" s="68" t="s">
        <v>33</v>
      </c>
      <c r="G146" s="68" t="str">
        <f>"VOC ($/km) at "&amp;speed&amp;" kph"</f>
        <v>VOC ($/km) at 27.5 kph</v>
      </c>
      <c r="H146" s="49"/>
      <c r="I146" s="64">
        <v>5</v>
      </c>
      <c r="J146" s="64">
        <v>10</v>
      </c>
      <c r="K146" s="64">
        <v>15</v>
      </c>
      <c r="L146" s="64">
        <v>20</v>
      </c>
      <c r="M146" s="64">
        <v>25</v>
      </c>
      <c r="N146" s="64">
        <v>30</v>
      </c>
      <c r="O146" s="64">
        <v>35</v>
      </c>
      <c r="P146" s="64">
        <v>40</v>
      </c>
      <c r="Q146" s="64">
        <v>45</v>
      </c>
      <c r="R146" s="64">
        <v>50</v>
      </c>
      <c r="S146" s="64">
        <v>55</v>
      </c>
      <c r="T146" s="64">
        <v>60</v>
      </c>
      <c r="U146" s="64">
        <v>65</v>
      </c>
      <c r="V146" s="64">
        <v>70</v>
      </c>
      <c r="W146" s="64">
        <v>75</v>
      </c>
      <c r="X146" s="64">
        <v>80</v>
      </c>
      <c r="Y146" s="64">
        <v>85</v>
      </c>
      <c r="Z146" s="64">
        <v>90</v>
      </c>
      <c r="AA146" s="64">
        <v>95</v>
      </c>
      <c r="AB146" s="64">
        <v>100</v>
      </c>
      <c r="AC146" s="64">
        <v>105</v>
      </c>
      <c r="AD146" s="64">
        <v>110</v>
      </c>
      <c r="AE146" s="64">
        <v>115</v>
      </c>
      <c r="AF146" s="39"/>
    </row>
    <row r="147" spans="4:32" x14ac:dyDescent="0.25">
      <c r="D147" s="99" t="s">
        <v>6</v>
      </c>
      <c r="E147" s="99"/>
      <c r="F147" s="56">
        <f>SUMIF($E$79:$E$91,$D147,F$79:F$91)</f>
        <v>0.65858206194415259</v>
      </c>
      <c r="G147" s="50">
        <f>Austr_Index*(Inputs!$E61+(Inputs!$F61/speed)+(Inputs!$G61*speed)+(Inputs!$H61*speed^2))/Hundreds</f>
        <v>0.39777019136316105</v>
      </c>
      <c r="H147" s="49"/>
      <c r="I147" s="50">
        <f>Austr_Index*(Inputs!$E61+(Inputs!$F61/I$146)+(Inputs!$G61*I$146)+(Inputs!$H61*I$146^2))/Hundreds</f>
        <v>0.54019661558577414</v>
      </c>
      <c r="J147" s="50">
        <f>Austr_Index*(Inputs!$E61+(Inputs!$F61/J$146)+(Inputs!$G61*J$146)+(Inputs!$H61*J$146^2))/Hundreds</f>
        <v>0.52228506066945624</v>
      </c>
      <c r="K147" s="50">
        <f>Austr_Index*(Inputs!$E61+(Inputs!$F61/K$146)+(Inputs!$G61*K$146)+(Inputs!$H61*K$146^2))/Hundreds</f>
        <v>0.48728786663179924</v>
      </c>
      <c r="L147" s="50">
        <f>Austr_Index*(Inputs!$E61+(Inputs!$F61/L$146)+(Inputs!$G61*L$146)+(Inputs!$H61*L$146^2))/Hundreds</f>
        <v>0.45044264853556493</v>
      </c>
      <c r="M147" s="50">
        <f>Austr_Index*(Inputs!$E61+(Inputs!$F61/M$146)+(Inputs!$G61*M$146)+(Inputs!$H61*M$146^2))/Hundreds</f>
        <v>0.41479692939330548</v>
      </c>
      <c r="N147" s="50">
        <f>Austr_Index*(Inputs!$E61+(Inputs!$F61/N$146)+(Inputs!$G61*N$146)+(Inputs!$H61*N$146^2))/Hundreds</f>
        <v>0.38136655020920507</v>
      </c>
      <c r="O147" s="50">
        <f>Austr_Index*(Inputs!$E61+(Inputs!$F61/O$146)+(Inputs!$G61*O$146)+(Inputs!$H61*O$146^2))/Hundreds</f>
        <v>0.35058687141362826</v>
      </c>
      <c r="P147" s="50">
        <f>Austr_Index*(Inputs!$E61+(Inputs!$F61/P$146)+(Inputs!$G61*P$146)+(Inputs!$H61*P$146^2))/Hundreds</f>
        <v>0.32267557322175738</v>
      </c>
      <c r="Q147" s="50">
        <f>Austr_Index*(Inputs!$E61+(Inputs!$F61/Q$146)+(Inputs!$G61*Q$146)+(Inputs!$H61*Q$146^2))/Hundreds</f>
        <v>0.29775358908647148</v>
      </c>
      <c r="R147" s="50">
        <f>Austr_Index*(Inputs!$E61+(Inputs!$F61/R$146)+(Inputs!$G61*R$146)+(Inputs!$H61*R$146^2))/Hundreds</f>
        <v>0.27589347907949796</v>
      </c>
      <c r="S147" s="50">
        <f>Austr_Index*(Inputs!$E61+(Inputs!$F61/S$146)+(Inputs!$G61*S$146)+(Inputs!$H61*S$146^2))/Hundreds</f>
        <v>0.25714141779193622</v>
      </c>
      <c r="T147" s="50">
        <f>Austr_Index*(Inputs!$E61+(Inputs!$F61/T$146)+(Inputs!$G61*T$146)+(Inputs!$H61*T$146^2))/Hundreds</f>
        <v>0.24152818828451891</v>
      </c>
      <c r="U147" s="50">
        <f>Austr_Index*(Inputs!$E61+(Inputs!$F61/U$146)+(Inputs!$G61*U$146)+(Inputs!$H61*U$146^2))/Hundreds</f>
        <v>0.22907510190698438</v>
      </c>
      <c r="V147" s="50">
        <f>Austr_Index*(Inputs!$E61+(Inputs!$F61/V$146)+(Inputs!$G61*V$146)+(Inputs!$H61*V$146^2))/Hundreds</f>
        <v>0.21979738105200242</v>
      </c>
      <c r="W147" s="50">
        <f>Austr_Index*(Inputs!$E61+(Inputs!$F61/W$146)+(Inputs!$G61*W$146)+(Inputs!$H61*W$146^2))/Hundreds</f>
        <v>0.21370618880753142</v>
      </c>
      <c r="X147" s="50">
        <f>Austr_Index*(Inputs!$E61+(Inputs!$F61/X$146)+(Inputs!$G61*X$146)+(Inputs!$H61*X$146^2))/Hundreds</f>
        <v>0.21080989748953974</v>
      </c>
      <c r="Y147" s="50">
        <f>Austr_Index*(Inputs!$E61+(Inputs!$F61/Y$146)+(Inputs!$G61*Y$146)+(Inputs!$H61*Y$146^2))/Hundreds</f>
        <v>0.21111490945729763</v>
      </c>
      <c r="Z147" s="50">
        <f>Austr_Index*(Inputs!$E61+(Inputs!$F61/Z$146)+(Inputs!$G61*Z$146)+(Inputs!$H61*Z$146^2))/Hundreds</f>
        <v>0.21462620432357041</v>
      </c>
      <c r="AA147" s="50">
        <f>Austr_Index*(Inputs!$E61+(Inputs!$F61/AA$146)+(Inputs!$G61*AA$146)+(Inputs!$H61*AA$146^2))/Hundreds</f>
        <v>0.22134771336159434</v>
      </c>
      <c r="AB147" s="50">
        <f>Austr_Index*(Inputs!$E61+(Inputs!$F61/AB$146)+(Inputs!$G61*AB$146)+(Inputs!$H61*AB$146^2))/Hundreds</f>
        <v>0.23128258158995812</v>
      </c>
      <c r="AC147" s="50">
        <f>Austr_Index*(Inputs!$E61+(Inputs!$F61/AC$146)+(Inputs!$G61*AC$146)+(Inputs!$H61*AC$146^2))/Hundreds</f>
        <v>0.24443335497609087</v>
      </c>
      <c r="AD147" s="50">
        <f>Austr_Index*(Inputs!$E61+(Inputs!$F61/AD$146)+(Inputs!$G61*AD$146)+(Inputs!$H61*AD$146^2))/Hundreds</f>
        <v>0.26080211658425267</v>
      </c>
      <c r="AE147" s="50">
        <f>Austr_Index*(Inputs!$E61+(Inputs!$F61/AE$146)+(Inputs!$G61*AE$146)+(Inputs!$H61*AE$146^2))/Hundreds</f>
        <v>0.28039058720665844</v>
      </c>
      <c r="AF147" s="39"/>
    </row>
    <row r="148" spans="4:32" x14ac:dyDescent="0.25">
      <c r="D148" s="99" t="s">
        <v>7</v>
      </c>
      <c r="E148" s="99"/>
      <c r="F148" s="56">
        <f t="shared" ref="F148:F149" si="52">SUMIF($E$79:$E$91,$D148,F$79:F$91)</f>
        <v>0.18401231188126138</v>
      </c>
      <c r="G148" s="50">
        <f>Austr_C_Index*(Inputs!$E62+(Inputs!$F62/speed)+(Inputs!$G62*speed)+(Inputs!$H62*speed^2))/Hundreds</f>
        <v>0.88064062862903225</v>
      </c>
      <c r="H148" s="49"/>
      <c r="I148" s="50">
        <f>Austr_C_Index*(Inputs!$E62+(Inputs!$F62/I$146)+(Inputs!$G62*I$146)+(Inputs!$H62*I$146^2))/Hundreds</f>
        <v>3.3430342887096778</v>
      </c>
      <c r="J148" s="50">
        <f>Austr_C_Index*(Inputs!$E62+(Inputs!$F62/J$146)+(Inputs!$G62*J$146)+(Inputs!$H62*J$146^2))/Hundreds</f>
        <v>1.8105303806451614</v>
      </c>
      <c r="K148" s="50">
        <f>Austr_C_Index*(Inputs!$E62+(Inputs!$F62/K$146)+(Inputs!$G62*K$146)+(Inputs!$H62*K$146^2))/Hundreds</f>
        <v>1.3113182973118278</v>
      </c>
      <c r="L148" s="50">
        <f>Austr_C_Index*(Inputs!$E62+(Inputs!$F62/L$146)+(Inputs!$G62*L$146)+(Inputs!$H62*L$146^2))/Hundreds</f>
        <v>1.0694686838709679</v>
      </c>
      <c r="M148" s="50">
        <f>Austr_C_Index*(Inputs!$E62+(Inputs!$F62/M$146)+(Inputs!$G62*M$146)+(Inputs!$H62*M$146^2))/Hundreds</f>
        <v>0.92979566935483871</v>
      </c>
      <c r="N148" s="50">
        <f>Austr_C_Index*(Inputs!$E62+(Inputs!$F62/N$146)+(Inputs!$G62*N$146)+(Inputs!$H62*N$146^2))/Hundreds</f>
        <v>0.84057063010752697</v>
      </c>
      <c r="O148" s="50">
        <f>Austr_C_Index*(Inputs!$E62+(Inputs!$F62/O$146)+(Inputs!$G62*O$146)+(Inputs!$H62*O$146^2))/Hundreds</f>
        <v>0.77962415599078339</v>
      </c>
      <c r="P148" s="50">
        <f>Austr_C_Index*(Inputs!$E62+(Inputs!$F62/P$146)+(Inputs!$G62*P$146)+(Inputs!$H62*P$146^2))/Hundreds</f>
        <v>0.73587154193548399</v>
      </c>
      <c r="Q148" s="50">
        <f>Austr_C_Index*(Inputs!$E62+(Inputs!$F62/Q$146)+(Inputs!$G62*Q$146)+(Inputs!$H62*Q$146^2))/Hundreds</f>
        <v>0.70315461845878147</v>
      </c>
      <c r="R148" s="50">
        <f>Austr_C_Index*(Inputs!$E62+(Inputs!$F62/R$146)+(Inputs!$G62*R$146)+(Inputs!$H62*R$146^2))/Hundreds</f>
        <v>0.67777848387096795</v>
      </c>
      <c r="S148" s="50">
        <f>Austr_C_Index*(Inputs!$E62+(Inputs!$F62/S$146)+(Inputs!$G62*S$146)+(Inputs!$H62*S$146^2))/Hundreds</f>
        <v>0.65739183709677429</v>
      </c>
      <c r="T148" s="50">
        <f>Austr_C_Index*(Inputs!$E62+(Inputs!$F62/T$146)+(Inputs!$G62*T$146)+(Inputs!$H62*T$146^2))/Hundreds</f>
        <v>0.64042714408602153</v>
      </c>
      <c r="U148" s="50">
        <f>Austr_C_Index*(Inputs!$E62+(Inputs!$F62/U$146)+(Inputs!$G62*U$146)+(Inputs!$H62*U$146^2))/Hundreds</f>
        <v>0.6257991889578165</v>
      </c>
      <c r="V148" s="50">
        <f>Austr_C_Index*(Inputs!$E62+(Inputs!$F62/V$146)+(Inputs!$G62*V$146)+(Inputs!$H62*V$146^2))/Hundreds</f>
        <v>0.61273281751152076</v>
      </c>
      <c r="W148" s="50">
        <f>Austr_C_Index*(Inputs!$E62+(Inputs!$F62/W$146)+(Inputs!$G62*W$146)+(Inputs!$H62*W$146^2))/Hundreds</f>
        <v>0.60065958333333347</v>
      </c>
      <c r="X148" s="50">
        <f>Austr_C_Index*(Inputs!$E62+(Inputs!$F62/X$146)+(Inputs!$G62*X$146)+(Inputs!$H62*X$146^2))/Hundreds</f>
        <v>0.58915315161290327</v>
      </c>
      <c r="Y148" s="50">
        <f>Austr_C_Index*(Inputs!$E62+(Inputs!$F62/Y$146)+(Inputs!$G62*Y$146)+(Inputs!$H62*Y$146^2))/Hundreds</f>
        <v>0.57788750161290325</v>
      </c>
      <c r="Z148" s="50">
        <f>Austr_C_Index*(Inputs!$E62+(Inputs!$F62/Z$146)+(Inputs!$G62*Z$146)+(Inputs!$H62*Z$146^2))/Hundreds</f>
        <v>0.56660906164874558</v>
      </c>
      <c r="AA148" s="50">
        <f>Austr_C_Index*(Inputs!$E62+(Inputs!$F62/AA$146)+(Inputs!$G62*AA$146)+(Inputs!$H62*AA$146^2))/Hundreds</f>
        <v>0.55511764354838711</v>
      </c>
      <c r="AB148" s="50">
        <f>Austr_C_Index*(Inputs!$E62+(Inputs!$F62/AB$146)+(Inputs!$G62*AB$146)+(Inputs!$H62*AB$146^2))/Hundreds</f>
        <v>0.54325309677419353</v>
      </c>
      <c r="AC148" s="50">
        <f>Austr_C_Index*(Inputs!$E62+(Inputs!$F62/AC$146)+(Inputs!$G62*AC$146)+(Inputs!$H62*AC$146^2))/Hundreds</f>
        <v>0.53088577565284178</v>
      </c>
      <c r="AD148" s="50">
        <f>Austr_C_Index*(Inputs!$E62+(Inputs!$F62/AD$146)+(Inputs!$G62*AD$146)+(Inputs!$H62*AD$146^2))/Hundreds</f>
        <v>0.51790960645161288</v>
      </c>
      <c r="AE148" s="50">
        <f>Austr_C_Index*(Inputs!$E62+(Inputs!$F62/AE$146)+(Inputs!$G62*AE$146)+(Inputs!$H62*AE$146^2))/Hundreds</f>
        <v>0.50423696304347831</v>
      </c>
      <c r="AF148" s="39"/>
    </row>
    <row r="149" spans="4:32" x14ac:dyDescent="0.25">
      <c r="D149" s="100" t="s">
        <v>97</v>
      </c>
      <c r="E149" s="100"/>
      <c r="F149" s="56">
        <f t="shared" si="52"/>
        <v>0.15740562617458603</v>
      </c>
      <c r="G149" s="50">
        <f>Austr_C_Index*(Inputs!$E63+(Inputs!$F63/speed)+(Inputs!$G63*speed)+(Inputs!$H63*speed^2))/Hundreds</f>
        <v>3.8732964310483879</v>
      </c>
      <c r="H149" s="49"/>
      <c r="I149" s="50">
        <f>Austr_C_Index*(Inputs!$E63+(Inputs!$F63/I$146)+(Inputs!$G63*I$146)+(Inputs!$H63*I$146^2))/Hundreds</f>
        <v>10.409278691935484</v>
      </c>
      <c r="J149" s="50">
        <f>Austr_C_Index*(Inputs!$E63+(Inputs!$F63/J$146)+(Inputs!$G63*J$146)+(Inputs!$H63*J$146^2))/Hundreds</f>
        <v>6.7528318000000027</v>
      </c>
      <c r="K149" s="50">
        <f>Austr_C_Index*(Inputs!$E63+(Inputs!$F63/K$146)+(Inputs!$G63*K$146)+(Inputs!$H63*K$146^2))/Hundreds</f>
        <v>5.3925319693548381</v>
      </c>
      <c r="L149" s="50">
        <f>Austr_C_Index*(Inputs!$E63+(Inputs!$F63/L$146)+(Inputs!$G63*L$146)+(Inputs!$H63*L$146^2))/Hundreds</f>
        <v>4.6177997161290323</v>
      </c>
      <c r="M149" s="50">
        <f>Austr_C_Index*(Inputs!$E63+(Inputs!$F63/M$146)+(Inputs!$G63*M$146)+(Inputs!$H63*M$146^2))/Hundreds</f>
        <v>4.0865191435483874</v>
      </c>
      <c r="N149" s="50">
        <f>Austr_C_Index*(Inputs!$E63+(Inputs!$F63/N$146)+(Inputs!$G63*N$146)+(Inputs!$H63*N$146^2))/Hundreds</f>
        <v>3.68465161935484</v>
      </c>
      <c r="O149" s="50">
        <f>Austr_C_Index*(Inputs!$E63+(Inputs!$F63/O$146)+(Inputs!$G63*O$146)+(Inputs!$H63*O$146^2))/Hundreds</f>
        <v>3.3633234440092172</v>
      </c>
      <c r="P149" s="50">
        <f>Austr_C_Index*(Inputs!$E63+(Inputs!$F63/P$146)+(Inputs!$G63*P$146)+(Inputs!$H63*P$146^2))/Hundreds</f>
        <v>3.0980977677419355</v>
      </c>
      <c r="Q149" s="50">
        <f>Austr_C_Index*(Inputs!$E63+(Inputs!$F63/Q$146)+(Inputs!$G63*Q$146)+(Inputs!$H63*Q$146^2))/Hundreds</f>
        <v>2.8753985629032264</v>
      </c>
      <c r="R149" s="50">
        <f>Austr_C_Index*(Inputs!$E63+(Inputs!$F63/R$146)+(Inputs!$G63*R$146)+(Inputs!$H63*R$146^2))/Hundreds</f>
        <v>2.687080212903227</v>
      </c>
      <c r="S149" s="50">
        <f>Austr_C_Index*(Inputs!$E63+(Inputs!$F63/S$146)+(Inputs!$G63*S$146)+(Inputs!$H63*S$146^2))/Hundreds</f>
        <v>2.5279591435483879</v>
      </c>
      <c r="T149" s="50">
        <f>Austr_C_Index*(Inputs!$E63+(Inputs!$F63/T$146)+(Inputs!$G63*T$146)+(Inputs!$H63*T$146^2))/Hundreds</f>
        <v>2.3945796387096778</v>
      </c>
      <c r="U149" s="50">
        <f>Austr_C_Index*(Inputs!$E63+(Inputs!$F63/U$146)+(Inputs!$G63*U$146)+(Inputs!$H63*U$146^2))/Hundreds</f>
        <v>2.2845492795285356</v>
      </c>
      <c r="V149" s="50">
        <f>Austr_C_Index*(Inputs!$E63+(Inputs!$F63/V$146)+(Inputs!$G63*V$146)+(Inputs!$H63*V$146^2))/Hundreds</f>
        <v>2.1961591953917057</v>
      </c>
      <c r="W149" s="50">
        <f>Austr_C_Index*(Inputs!$E63+(Inputs!$F63/W$146)+(Inputs!$G63*W$146)+(Inputs!$H63*W$146^2))/Hundreds</f>
        <v>2.1281562145161295</v>
      </c>
      <c r="X149" s="50">
        <f>Austr_C_Index*(Inputs!$E63+(Inputs!$F63/X$146)+(Inputs!$G63*X$146)+(Inputs!$H63*X$146^2))/Hundreds</f>
        <v>2.0796004580645162</v>
      </c>
      <c r="Y149" s="50">
        <f>Austr_C_Index*(Inputs!$E63+(Inputs!$F63/Y$146)+(Inputs!$G63*Y$146)+(Inputs!$H63*Y$146^2))/Hundreds</f>
        <v>2.0497731951612908</v>
      </c>
      <c r="Z149" s="50">
        <f>Austr_C_Index*(Inputs!$E63+(Inputs!$F63/Z$146)+(Inputs!$G63*Z$146)+(Inputs!$H63*Z$146^2))/Hundreds</f>
        <v>2.0381154129032257</v>
      </c>
      <c r="AA149" s="50">
        <f>Austr_C_Index*(Inputs!$E63+(Inputs!$F63/AA$146)+(Inputs!$G63*AA$146)+(Inputs!$H63*AA$146^2))/Hundreds</f>
        <v>2.0441857853140926</v>
      </c>
      <c r="AB149" s="50">
        <f>Austr_C_Index*(Inputs!$E63+(Inputs!$F63/AB$146)+(Inputs!$G63*AB$146)+(Inputs!$H63*AB$146^2))/Hundreds</f>
        <v>2.0676312516129038</v>
      </c>
      <c r="AC149" s="50">
        <f>Austr_C_Index*(Inputs!$E63+(Inputs!$F63/AC$146)+(Inputs!$G63*AC$146)+(Inputs!$H63*AC$146^2))/Hundreds</f>
        <v>2.1081660006912442</v>
      </c>
      <c r="AD149" s="50">
        <f>Austr_C_Index*(Inputs!$E63+(Inputs!$F63/AD$146)+(Inputs!$G63*AD$146)+(Inputs!$H63*AD$146^2))/Hundreds</f>
        <v>2.1655561870967741</v>
      </c>
      <c r="AE149" s="50">
        <f>Austr_C_Index*(Inputs!$E63+(Inputs!$F63/AE$146)+(Inputs!$G63*AE$146)+(Inputs!$H63*AE$146^2))/Hundreds</f>
        <v>2.2396086341514727</v>
      </c>
      <c r="AF149" s="39"/>
    </row>
    <row r="150" spans="4:32" x14ac:dyDescent="0.25">
      <c r="D150" s="95" t="s">
        <v>52</v>
      </c>
      <c r="E150" s="95"/>
      <c r="F150" s="44">
        <f>SUM(F147:F149)</f>
        <v>1</v>
      </c>
      <c r="G150" s="51">
        <f>SUMPRODUCT($F$125:$F$127,G$125:G$127)</f>
        <v>1.553368720773761</v>
      </c>
      <c r="H150" s="49"/>
      <c r="I150" s="52">
        <f>SUMPRODUCT($F$147:$F$149,I$147:I$149)</f>
        <v>2.6094022996414088</v>
      </c>
      <c r="J150" s="52">
        <f t="shared" ref="J150:AE150" si="53">SUMPRODUCT($F$147:$F$149,J$147:J$149)</f>
        <v>1.7400611711827509</v>
      </c>
      <c r="K150" s="52">
        <f t="shared" si="53"/>
        <v>1.411032630770058</v>
      </c>
      <c r="L150" s="52">
        <f t="shared" si="53"/>
        <v>1.2203165091299601</v>
      </c>
      <c r="M150" s="52">
        <f t="shared" si="53"/>
        <v>1.087512772407782</v>
      </c>
      <c r="N150" s="52">
        <f t="shared" si="53"/>
        <v>0.98582140931863216</v>
      </c>
      <c r="O150" s="52">
        <f t="shared" si="53"/>
        <v>0.90375670074041414</v>
      </c>
      <c r="P150" s="52">
        <f t="shared" si="53"/>
        <v>0.83557578711207992</v>
      </c>
      <c r="Q150" s="52">
        <f t="shared" si="53"/>
        <v>0.77808819089971415</v>
      </c>
      <c r="R150" s="52">
        <f t="shared" si="53"/>
        <v>0.72937962558296721</v>
      </c>
      <c r="S150" s="52">
        <f t="shared" si="53"/>
        <v>0.6882319088307074</v>
      </c>
      <c r="T150" s="52">
        <f t="shared" si="53"/>
        <v>0.65383291908884744</v>
      </c>
      <c r="U150" s="52">
        <f t="shared" si="53"/>
        <v>0.62562041835840332</v>
      </c>
      <c r="V150" s="52">
        <f t="shared" si="53"/>
        <v>0.60319280806867281</v>
      </c>
      <c r="W150" s="52">
        <f t="shared" si="53"/>
        <v>0.58625558260114019</v>
      </c>
      <c r="X150" s="52">
        <f t="shared" si="53"/>
        <v>0.5745878627419192</v>
      </c>
      <c r="Y150" s="52">
        <f t="shared" si="53"/>
        <v>0.56802074085686161</v>
      </c>
      <c r="Z150" s="52">
        <f t="shared" si="53"/>
        <v>0.56642284434162904</v>
      </c>
      <c r="AA150" s="52">
        <f t="shared" si="53"/>
        <v>0.56969045798227136</v>
      </c>
      <c r="AB150" s="52">
        <f t="shared" si="53"/>
        <v>0.57774060960762752</v>
      </c>
      <c r="AC150" s="52">
        <f t="shared" si="53"/>
        <v>0.59050613126961504</v>
      </c>
      <c r="AD150" s="52">
        <f t="shared" si="53"/>
        <v>0.60793206737434868</v>
      </c>
      <c r="AE150" s="52">
        <f t="shared" si="53"/>
        <v>0.62997301982253129</v>
      </c>
      <c r="AF150" s="39"/>
    </row>
    <row r="151" spans="4:32" x14ac:dyDescent="0.25"/>
    <row r="152" spans="4:32" x14ac:dyDescent="0.25"/>
    <row r="153" spans="4:32" x14ac:dyDescent="0.25"/>
    <row r="154" spans="4:32" x14ac:dyDescent="0.25"/>
  </sheetData>
  <sheetProtection algorithmName="SHA-512" hashValue="jSf55/cxBurIgTcP9FAchZbxRL3MoHsJyRBos1L4K8I/fDR1AYbpkncHhHGaaEdIrjzqZ1INnVUB85P2huwP5w==" saltValue="pmDJD8ZBd6/D8q/KHBqbKQ==" spinCount="100000" sheet="1" objects="1" scenarios="1"/>
  <mergeCells count="45">
    <mergeCell ref="D33:G33"/>
    <mergeCell ref="D54:G54"/>
    <mergeCell ref="D77:G77"/>
    <mergeCell ref="D98:G98"/>
    <mergeCell ref="D132:E132"/>
    <mergeCell ref="D51:E51"/>
    <mergeCell ref="D50:E50"/>
    <mergeCell ref="D49:E49"/>
    <mergeCell ref="D48:E48"/>
    <mergeCell ref="D72:E72"/>
    <mergeCell ref="D71:E71"/>
    <mergeCell ref="D70:E70"/>
    <mergeCell ref="D69:E69"/>
    <mergeCell ref="D95:E95"/>
    <mergeCell ref="D94:E94"/>
    <mergeCell ref="D93:E93"/>
    <mergeCell ref="D133:E133"/>
    <mergeCell ref="D134:E134"/>
    <mergeCell ref="D123:G123"/>
    <mergeCell ref="D125:E125"/>
    <mergeCell ref="D126:E126"/>
    <mergeCell ref="D127:E127"/>
    <mergeCell ref="D128:E128"/>
    <mergeCell ref="D124:E124"/>
    <mergeCell ref="D150:E150"/>
    <mergeCell ref="D9:F9"/>
    <mergeCell ref="D143:E143"/>
    <mergeCell ref="D145:G145"/>
    <mergeCell ref="D146:E146"/>
    <mergeCell ref="D147:E147"/>
    <mergeCell ref="D148:E148"/>
    <mergeCell ref="D149:E149"/>
    <mergeCell ref="D135:E135"/>
    <mergeCell ref="D138:G138"/>
    <mergeCell ref="D139:E139"/>
    <mergeCell ref="D140:E140"/>
    <mergeCell ref="D141:E141"/>
    <mergeCell ref="D142:E142"/>
    <mergeCell ref="D130:G130"/>
    <mergeCell ref="D131:E131"/>
    <mergeCell ref="D92:E92"/>
    <mergeCell ref="D116:E116"/>
    <mergeCell ref="D115:E115"/>
    <mergeCell ref="D114:E114"/>
    <mergeCell ref="D113:E113"/>
  </mergeCells>
  <conditionalFormatting sqref="F28:F29">
    <cfRule type="containsText" dxfId="1" priority="1" operator="containsText" text="not">
      <formula>NOT(ISERROR(SEARCH("not",F28)))</formula>
    </cfRule>
    <cfRule type="containsText" dxfId="0" priority="2" operator="containsText" text="&quot;NOT&quot;">
      <formula>NOT(ISERROR(SEARCH("""NOT""",F28)))</formula>
    </cfRule>
  </conditionalFormatting>
  <dataValidations count="2">
    <dataValidation type="list" allowBlank="1" showInputMessage="1" showErrorMessage="1" sqref="E6">
      <formula1>VehicleMix_L</formula1>
    </dataValidation>
    <dataValidation type="list" allowBlank="1" showInputMessage="1" showErrorMessage="1" sqref="E7">
      <formula1>Indexation_L</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L159"/>
  <sheetViews>
    <sheetView showGridLines="0" zoomScaleNormal="100" workbookViewId="0">
      <selection activeCell="G38" sqref="G38"/>
    </sheetView>
  </sheetViews>
  <sheetFormatPr defaultColWidth="0" defaultRowHeight="13.8" zeroHeight="1" x14ac:dyDescent="0.25"/>
  <cols>
    <col min="1" max="1" width="9.21875" style="27" customWidth="1"/>
    <col min="2" max="2" width="4.5546875" style="28" customWidth="1"/>
    <col min="3" max="3" width="3.21875" style="10" customWidth="1"/>
    <col min="4" max="10" width="16.77734375" style="10" customWidth="1"/>
    <col min="11" max="11" width="9.21875" style="10" hidden="1" customWidth="1"/>
    <col min="12" max="12" width="0" style="10" hidden="1" customWidth="1"/>
    <col min="13" max="16384" width="9.21875" style="10" hidden="1"/>
  </cols>
  <sheetData>
    <row r="1" spans="4:11" ht="13.95" x14ac:dyDescent="0.3">
      <c r="D1" s="70"/>
      <c r="E1" s="70"/>
      <c r="F1" s="70"/>
      <c r="G1" s="70"/>
      <c r="H1" s="70"/>
      <c r="I1" s="70"/>
      <c r="J1" s="70"/>
      <c r="K1" s="70"/>
    </row>
    <row r="2" spans="4:11" ht="45" x14ac:dyDescent="0.3">
      <c r="D2" s="60" t="s">
        <v>105</v>
      </c>
      <c r="E2" s="38"/>
      <c r="F2" s="38"/>
      <c r="G2" s="38"/>
      <c r="H2" s="38"/>
      <c r="I2" s="38"/>
      <c r="J2" s="39"/>
      <c r="K2" s="70"/>
    </row>
    <row r="3" spans="4:11" ht="13.95" x14ac:dyDescent="0.3">
      <c r="D3" s="39"/>
      <c r="E3" s="39"/>
      <c r="F3" s="39"/>
      <c r="G3" s="39"/>
      <c r="H3" s="39"/>
      <c r="I3" s="39"/>
      <c r="J3" s="39"/>
      <c r="K3" s="70"/>
    </row>
    <row r="4" spans="4:11" ht="19.95" x14ac:dyDescent="0.4">
      <c r="D4" s="71" t="s">
        <v>36</v>
      </c>
      <c r="E4" s="39"/>
      <c r="F4" s="39"/>
      <c r="G4" s="39"/>
      <c r="H4" s="39"/>
      <c r="I4" s="39"/>
      <c r="J4" s="39"/>
      <c r="K4" s="70"/>
    </row>
    <row r="5" spans="4:11" ht="15.45" x14ac:dyDescent="0.35">
      <c r="D5" s="48" t="s">
        <v>37</v>
      </c>
      <c r="E5" s="39"/>
      <c r="F5" s="39"/>
      <c r="G5" s="39"/>
      <c r="H5" s="39"/>
      <c r="I5" s="39"/>
      <c r="J5" s="39"/>
      <c r="K5" s="70"/>
    </row>
    <row r="6" spans="4:11" ht="13.95" x14ac:dyDescent="0.3">
      <c r="D6" s="14" t="s">
        <v>11</v>
      </c>
      <c r="E6" s="101" t="s">
        <v>13</v>
      </c>
      <c r="F6" s="103"/>
      <c r="G6" s="39"/>
      <c r="H6" s="39"/>
      <c r="I6" s="39"/>
      <c r="J6" s="39"/>
      <c r="K6" s="70"/>
    </row>
    <row r="7" spans="4:11" ht="13.95" x14ac:dyDescent="0.3">
      <c r="D7" s="15" t="s">
        <v>29</v>
      </c>
      <c r="E7" s="15" t="s">
        <v>2</v>
      </c>
      <c r="F7" s="15" t="s">
        <v>3</v>
      </c>
      <c r="G7" s="39"/>
      <c r="H7" s="39"/>
      <c r="I7" s="39"/>
      <c r="J7" s="39"/>
      <c r="K7" s="70"/>
    </row>
    <row r="8" spans="4:11" ht="13.95" x14ac:dyDescent="0.3">
      <c r="D8" s="16" t="s">
        <v>17</v>
      </c>
      <c r="E8" s="17">
        <v>12.5242</v>
      </c>
      <c r="F8" s="17">
        <v>838.29690000000005</v>
      </c>
      <c r="G8" s="39"/>
      <c r="H8" s="39"/>
      <c r="I8" s="39"/>
      <c r="J8" s="39"/>
      <c r="K8" s="70"/>
    </row>
    <row r="9" spans="4:11" ht="13.95" x14ac:dyDescent="0.3">
      <c r="D9" s="16" t="s">
        <v>18</v>
      </c>
      <c r="E9" s="17">
        <v>12.651400000000001</v>
      </c>
      <c r="F9" s="17">
        <v>1315.5178000000001</v>
      </c>
      <c r="G9" s="39"/>
      <c r="H9" s="39"/>
      <c r="I9" s="39"/>
      <c r="J9" s="39"/>
      <c r="K9" s="70"/>
    </row>
    <row r="10" spans="4:11" ht="13.95" x14ac:dyDescent="0.3">
      <c r="D10" s="16" t="s">
        <v>19</v>
      </c>
      <c r="E10" s="17">
        <v>14.4297</v>
      </c>
      <c r="F10" s="17">
        <v>1838.4754</v>
      </c>
      <c r="G10" s="39"/>
      <c r="H10" s="39"/>
      <c r="I10" s="39"/>
      <c r="J10" s="39"/>
      <c r="K10" s="70"/>
    </row>
    <row r="11" spans="4:11" ht="13.95" x14ac:dyDescent="0.3">
      <c r="D11" s="16" t="s">
        <v>31</v>
      </c>
      <c r="E11" s="17">
        <v>15.9354</v>
      </c>
      <c r="F11" s="17">
        <v>1357.1233</v>
      </c>
      <c r="G11" s="39"/>
      <c r="H11" s="39"/>
      <c r="I11" s="39"/>
      <c r="J11" s="39"/>
      <c r="K11" s="70"/>
    </row>
    <row r="12" spans="4:11" ht="13.95" x14ac:dyDescent="0.3">
      <c r="D12" s="16" t="s">
        <v>32</v>
      </c>
      <c r="E12" s="17">
        <v>21.048100000000002</v>
      </c>
      <c r="F12" s="17">
        <v>1328.7944</v>
      </c>
      <c r="G12" s="39"/>
      <c r="H12" s="39"/>
      <c r="I12" s="39"/>
      <c r="J12" s="39"/>
      <c r="K12" s="70"/>
    </row>
    <row r="13" spans="4:11" ht="13.95" x14ac:dyDescent="0.3">
      <c r="D13" s="16" t="s">
        <v>14</v>
      </c>
      <c r="E13" s="17">
        <v>33.969700000000003</v>
      </c>
      <c r="F13" s="17">
        <v>1543.5545999999999</v>
      </c>
      <c r="G13" s="39"/>
      <c r="H13" s="39"/>
      <c r="I13" s="39"/>
      <c r="J13" s="39"/>
      <c r="K13" s="70"/>
    </row>
    <row r="14" spans="4:11" ht="13.95" x14ac:dyDescent="0.3">
      <c r="D14" s="16" t="s">
        <v>15</v>
      </c>
      <c r="E14" s="17">
        <v>35.803800000000003</v>
      </c>
      <c r="F14" s="17">
        <v>2259.9047999999998</v>
      </c>
      <c r="G14" s="39"/>
      <c r="H14" s="39"/>
      <c r="I14" s="39"/>
      <c r="J14" s="39"/>
      <c r="K14" s="70"/>
    </row>
    <row r="15" spans="4:11" ht="13.95" x14ac:dyDescent="0.3">
      <c r="D15" s="16" t="s">
        <v>16</v>
      </c>
      <c r="E15" s="17">
        <v>57.16</v>
      </c>
      <c r="F15" s="17">
        <v>2556.0769</v>
      </c>
      <c r="G15" s="39"/>
      <c r="H15" s="39"/>
      <c r="I15" s="39"/>
      <c r="J15" s="39"/>
      <c r="K15" s="70"/>
    </row>
    <row r="16" spans="4:11" ht="13.95" x14ac:dyDescent="0.3">
      <c r="D16" s="16" t="s">
        <v>20</v>
      </c>
      <c r="E16" s="17">
        <v>84.571100000000001</v>
      </c>
      <c r="F16" s="17">
        <v>3323.0102000000002</v>
      </c>
      <c r="G16" s="39"/>
      <c r="H16" s="39"/>
      <c r="I16" s="39"/>
      <c r="J16" s="39"/>
      <c r="K16" s="70"/>
    </row>
    <row r="17" spans="4:11" ht="13.95" x14ac:dyDescent="0.3">
      <c r="D17" s="16" t="s">
        <v>21</v>
      </c>
      <c r="E17" s="17">
        <v>91.130300000000005</v>
      </c>
      <c r="F17" s="17">
        <v>3688.6095</v>
      </c>
      <c r="G17" s="39"/>
      <c r="H17" s="39"/>
      <c r="I17" s="39"/>
      <c r="J17" s="39"/>
      <c r="K17" s="70"/>
    </row>
    <row r="18" spans="4:11" ht="13.95" x14ac:dyDescent="0.3">
      <c r="D18" s="16" t="s">
        <v>22</v>
      </c>
      <c r="E18" s="17">
        <v>98.690299999999993</v>
      </c>
      <c r="F18" s="17">
        <v>3991.2764000000002</v>
      </c>
      <c r="G18" s="39"/>
      <c r="H18" s="39"/>
      <c r="I18" s="39"/>
      <c r="J18" s="39"/>
      <c r="K18" s="70"/>
    </row>
    <row r="19" spans="4:11" ht="13.95" x14ac:dyDescent="0.3">
      <c r="D19" s="16" t="s">
        <v>23</v>
      </c>
      <c r="E19" s="17">
        <v>122.992</v>
      </c>
      <c r="F19" s="17">
        <v>4592.1836000000003</v>
      </c>
      <c r="G19" s="39"/>
      <c r="H19" s="39"/>
      <c r="I19" s="39"/>
      <c r="J19" s="39"/>
      <c r="K19" s="70"/>
    </row>
    <row r="20" spans="4:11" ht="13.95" x14ac:dyDescent="0.3">
      <c r="D20" s="16" t="s">
        <v>51</v>
      </c>
      <c r="E20" s="17">
        <v>64.556899999999999</v>
      </c>
      <c r="F20" s="17">
        <v>4632.1535000000003</v>
      </c>
      <c r="G20" s="39"/>
      <c r="H20" s="39"/>
      <c r="I20" s="39"/>
      <c r="J20" s="39"/>
      <c r="K20" s="70"/>
    </row>
    <row r="21" spans="4:11" ht="13.95" x14ac:dyDescent="0.3">
      <c r="D21" s="39"/>
      <c r="E21" s="39"/>
      <c r="F21" s="39"/>
      <c r="G21" s="39"/>
      <c r="H21" s="39"/>
      <c r="I21" s="39"/>
      <c r="J21" s="39"/>
      <c r="K21" s="70"/>
    </row>
    <row r="22" spans="4:11" ht="13.95" x14ac:dyDescent="0.3">
      <c r="D22" s="14" t="s">
        <v>0</v>
      </c>
      <c r="E22" s="101" t="s">
        <v>27</v>
      </c>
      <c r="F22" s="102"/>
      <c r="G22" s="103"/>
      <c r="H22" s="39"/>
      <c r="I22" s="39"/>
      <c r="J22" s="39"/>
      <c r="K22" s="70"/>
    </row>
    <row r="23" spans="4:11" ht="13.95" x14ac:dyDescent="0.3">
      <c r="D23" s="15" t="s">
        <v>29</v>
      </c>
      <c r="E23" s="15" t="s">
        <v>24</v>
      </c>
      <c r="F23" s="15" t="s">
        <v>25</v>
      </c>
      <c r="G23" s="15" t="s">
        <v>26</v>
      </c>
      <c r="H23" s="39"/>
      <c r="I23" s="39"/>
      <c r="J23" s="39"/>
      <c r="K23" s="70"/>
    </row>
    <row r="24" spans="4:11" ht="13.95" x14ac:dyDescent="0.3">
      <c r="D24" s="16" t="s">
        <v>17</v>
      </c>
      <c r="E24" s="18">
        <v>25.795200000000001</v>
      </c>
      <c r="F24" s="18">
        <v>-0.12529999999999999</v>
      </c>
      <c r="G24" s="18">
        <v>1E-3</v>
      </c>
      <c r="H24" s="39"/>
      <c r="I24" s="39"/>
      <c r="J24" s="39"/>
      <c r="K24" s="70"/>
    </row>
    <row r="25" spans="4:11" ht="13.95" x14ac:dyDescent="0.3">
      <c r="D25" s="16" t="s">
        <v>18</v>
      </c>
      <c r="E25" s="18">
        <v>35.046999999999997</v>
      </c>
      <c r="F25" s="18">
        <v>-0.17510000000000001</v>
      </c>
      <c r="G25" s="18">
        <v>1.1999999999999999E-3</v>
      </c>
      <c r="H25" s="39"/>
      <c r="I25" s="39"/>
      <c r="J25" s="39"/>
      <c r="K25" s="70"/>
    </row>
    <row r="26" spans="4:11" ht="13.95" x14ac:dyDescent="0.3">
      <c r="D26" s="16" t="s">
        <v>19</v>
      </c>
      <c r="E26" s="18">
        <v>46.176499999999997</v>
      </c>
      <c r="F26" s="18">
        <v>-0.22209999999999999</v>
      </c>
      <c r="G26" s="18">
        <v>1.4E-3</v>
      </c>
      <c r="H26" s="39"/>
      <c r="I26" s="39"/>
      <c r="J26" s="39"/>
      <c r="K26" s="70"/>
    </row>
    <row r="27" spans="4:11" ht="13.95" x14ac:dyDescent="0.3">
      <c r="D27" s="16" t="s">
        <v>31</v>
      </c>
      <c r="E27" s="18">
        <v>38.491999999999997</v>
      </c>
      <c r="F27" s="18">
        <v>-0.184</v>
      </c>
      <c r="G27" s="18">
        <v>1.4E-3</v>
      </c>
      <c r="H27" s="39"/>
      <c r="I27" s="39"/>
      <c r="J27" s="39"/>
      <c r="K27" s="70"/>
    </row>
    <row r="28" spans="4:11" ht="13.95" x14ac:dyDescent="0.3">
      <c r="D28" s="16" t="s">
        <v>32</v>
      </c>
      <c r="E28" s="18">
        <v>40.558</v>
      </c>
      <c r="F28" s="18">
        <v>-0.154</v>
      </c>
      <c r="G28" s="18">
        <v>1.2999999999999999E-3</v>
      </c>
      <c r="H28" s="39"/>
      <c r="I28" s="39"/>
      <c r="J28" s="39"/>
      <c r="K28" s="70"/>
    </row>
    <row r="29" spans="4:11" x14ac:dyDescent="0.25">
      <c r="D29" s="16" t="s">
        <v>14</v>
      </c>
      <c r="E29" s="18">
        <v>51.5092</v>
      </c>
      <c r="F29" s="18">
        <v>-0.24809999999999999</v>
      </c>
      <c r="G29" s="18">
        <v>2.5000000000000001E-3</v>
      </c>
      <c r="H29" s="39"/>
      <c r="I29" s="39"/>
      <c r="J29" s="39"/>
      <c r="K29" s="70"/>
    </row>
    <row r="30" spans="4:11" x14ac:dyDescent="0.25">
      <c r="D30" s="16" t="s">
        <v>15</v>
      </c>
      <c r="E30" s="18">
        <v>62.679299999999998</v>
      </c>
      <c r="F30" s="18">
        <v>-0.30020000000000002</v>
      </c>
      <c r="G30" s="18">
        <v>2.5999999999999999E-3</v>
      </c>
      <c r="H30" s="39"/>
      <c r="I30" s="39"/>
      <c r="J30" s="39"/>
      <c r="K30" s="70"/>
    </row>
    <row r="31" spans="4:11" x14ac:dyDescent="0.25">
      <c r="D31" s="16" t="s">
        <v>16</v>
      </c>
      <c r="E31" s="18">
        <v>82.29</v>
      </c>
      <c r="F31" s="18">
        <v>-0.55249999999999999</v>
      </c>
      <c r="G31" s="18">
        <v>5.3E-3</v>
      </c>
      <c r="H31" s="39"/>
      <c r="I31" s="39"/>
      <c r="J31" s="39"/>
      <c r="K31" s="70"/>
    </row>
    <row r="32" spans="4:11" x14ac:dyDescent="0.25">
      <c r="D32" s="16" t="s">
        <v>20</v>
      </c>
      <c r="E32" s="18">
        <v>111.6621</v>
      </c>
      <c r="F32" s="18">
        <v>-0.72399999999999998</v>
      </c>
      <c r="G32" s="18">
        <v>7.1999999999999998E-3</v>
      </c>
      <c r="H32" s="39"/>
      <c r="I32" s="39"/>
      <c r="J32" s="39"/>
      <c r="K32" s="70"/>
    </row>
    <row r="33" spans="4:11" x14ac:dyDescent="0.25">
      <c r="D33" s="16" t="s">
        <v>21</v>
      </c>
      <c r="E33" s="18">
        <v>119.8994</v>
      </c>
      <c r="F33" s="18">
        <v>-0.68</v>
      </c>
      <c r="G33" s="18">
        <v>6.6E-3</v>
      </c>
      <c r="H33" s="39"/>
      <c r="I33" s="39"/>
      <c r="J33" s="39"/>
      <c r="K33" s="70"/>
    </row>
    <row r="34" spans="4:11" x14ac:dyDescent="0.25">
      <c r="D34" s="16" t="s">
        <v>22</v>
      </c>
      <c r="E34" s="18">
        <v>128.68790000000001</v>
      </c>
      <c r="F34" s="18">
        <v>-0.68779999999999997</v>
      </c>
      <c r="G34" s="18">
        <v>6.6E-3</v>
      </c>
      <c r="H34" s="39"/>
      <c r="I34" s="39"/>
      <c r="J34" s="39"/>
      <c r="K34" s="70"/>
    </row>
    <row r="35" spans="4:11" x14ac:dyDescent="0.25">
      <c r="D35" s="16" t="s">
        <v>23</v>
      </c>
      <c r="E35" s="18">
        <v>151.4716</v>
      </c>
      <c r="F35" s="18">
        <v>-0.7228</v>
      </c>
      <c r="G35" s="18">
        <v>6.7999999999999996E-3</v>
      </c>
      <c r="H35" s="39"/>
      <c r="I35" s="39"/>
      <c r="J35" s="39"/>
      <c r="K35" s="70"/>
    </row>
    <row r="36" spans="4:11" x14ac:dyDescent="0.25">
      <c r="D36" s="16" t="s">
        <v>51</v>
      </c>
      <c r="E36" s="18">
        <v>124.70140000000001</v>
      </c>
      <c r="F36" s="18">
        <v>-0.64670000000000005</v>
      </c>
      <c r="G36" s="18">
        <v>4.7000000000000002E-3</v>
      </c>
      <c r="H36" s="39"/>
      <c r="I36" s="39"/>
      <c r="J36" s="39"/>
      <c r="K36" s="70"/>
    </row>
    <row r="37" spans="4:11" x14ac:dyDescent="0.25">
      <c r="D37" s="39"/>
      <c r="E37" s="39"/>
      <c r="F37" s="39"/>
      <c r="G37" s="39"/>
      <c r="H37" s="39"/>
      <c r="I37" s="39"/>
      <c r="J37" s="39"/>
      <c r="K37" s="70"/>
    </row>
    <row r="38" spans="4:11" ht="21" x14ac:dyDescent="0.4">
      <c r="D38" s="71" t="s">
        <v>12</v>
      </c>
      <c r="E38" s="39"/>
      <c r="F38" s="39"/>
      <c r="G38" s="39"/>
      <c r="H38" s="39"/>
      <c r="I38" s="39"/>
      <c r="J38" s="39"/>
      <c r="K38" s="70"/>
    </row>
    <row r="39" spans="4:11" ht="15.6" x14ac:dyDescent="0.3">
      <c r="D39" s="48" t="s">
        <v>34</v>
      </c>
      <c r="E39" s="40"/>
      <c r="F39" s="39"/>
      <c r="G39" s="39"/>
      <c r="H39" s="39"/>
      <c r="I39" s="39"/>
      <c r="J39" s="39"/>
      <c r="K39" s="70"/>
    </row>
    <row r="40" spans="4:11" x14ac:dyDescent="0.25">
      <c r="D40" s="14" t="s">
        <v>9</v>
      </c>
      <c r="E40" s="101" t="s">
        <v>1</v>
      </c>
      <c r="F40" s="102"/>
      <c r="G40" s="102"/>
      <c r="H40" s="103"/>
      <c r="I40" s="39"/>
      <c r="J40" s="39"/>
      <c r="K40" s="70"/>
    </row>
    <row r="41" spans="4:11" x14ac:dyDescent="0.25">
      <c r="D41" s="15" t="s">
        <v>29</v>
      </c>
      <c r="E41" s="15" t="s">
        <v>2</v>
      </c>
      <c r="F41" s="15" t="s">
        <v>3</v>
      </c>
      <c r="G41" s="15" t="s">
        <v>4</v>
      </c>
      <c r="H41" s="15" t="s">
        <v>5</v>
      </c>
      <c r="I41" s="39"/>
      <c r="J41" s="39"/>
      <c r="K41" s="70"/>
    </row>
    <row r="42" spans="4:11" x14ac:dyDescent="0.25">
      <c r="D42" s="16" t="s">
        <v>6</v>
      </c>
      <c r="E42" s="16">
        <v>-131.37200000000001</v>
      </c>
      <c r="F42" s="16">
        <v>4583.54</v>
      </c>
      <c r="G42" s="16">
        <v>1.8673</v>
      </c>
      <c r="H42" s="16">
        <v>-7.058E-3</v>
      </c>
      <c r="I42" s="39"/>
      <c r="J42" s="39"/>
      <c r="K42" s="70"/>
    </row>
    <row r="43" spans="4:11" x14ac:dyDescent="0.25">
      <c r="D43" s="16" t="s">
        <v>7</v>
      </c>
      <c r="E43" s="16">
        <v>-69.817999999999998</v>
      </c>
      <c r="F43" s="16">
        <v>3924.59</v>
      </c>
      <c r="G43" s="16">
        <v>1.069</v>
      </c>
      <c r="H43" s="16">
        <v>-3.1199999999999999E-3</v>
      </c>
      <c r="I43" s="39"/>
      <c r="J43" s="39"/>
      <c r="K43" s="70"/>
    </row>
    <row r="44" spans="4:11" x14ac:dyDescent="0.25">
      <c r="D44" s="16" t="s">
        <v>8</v>
      </c>
      <c r="E44" s="16">
        <v>-274.64600000000002</v>
      </c>
      <c r="F44" s="16">
        <v>14921.43</v>
      </c>
      <c r="G44" s="16">
        <v>5.1753999999999998</v>
      </c>
      <c r="H44" s="16">
        <v>-2.18E-2</v>
      </c>
      <c r="I44" s="39"/>
      <c r="J44" s="39"/>
      <c r="K44" s="70"/>
    </row>
    <row r="45" spans="4:11" x14ac:dyDescent="0.25">
      <c r="D45" s="39"/>
      <c r="E45" s="39"/>
      <c r="F45" s="39"/>
      <c r="G45" s="39"/>
      <c r="H45" s="39"/>
      <c r="I45" s="39"/>
      <c r="J45" s="39"/>
      <c r="K45" s="70"/>
    </row>
    <row r="46" spans="4:11" x14ac:dyDescent="0.25">
      <c r="D46" s="14" t="s">
        <v>10</v>
      </c>
      <c r="E46" s="101" t="s">
        <v>1</v>
      </c>
      <c r="F46" s="102"/>
      <c r="G46" s="102"/>
      <c r="H46" s="103"/>
      <c r="I46" s="39"/>
      <c r="J46" s="39"/>
      <c r="K46" s="70"/>
    </row>
    <row r="47" spans="4:11" x14ac:dyDescent="0.25">
      <c r="D47" s="15" t="s">
        <v>29</v>
      </c>
      <c r="E47" s="15" t="s">
        <v>2</v>
      </c>
      <c r="F47" s="15" t="s">
        <v>3</v>
      </c>
      <c r="G47" s="15" t="s">
        <v>4</v>
      </c>
      <c r="H47" s="15" t="s">
        <v>5</v>
      </c>
      <c r="I47" s="39"/>
      <c r="J47" s="39"/>
      <c r="K47" s="70"/>
    </row>
    <row r="48" spans="4:11" x14ac:dyDescent="0.25">
      <c r="D48" s="16" t="s">
        <v>6</v>
      </c>
      <c r="E48" s="16">
        <v>-128.40700000000001</v>
      </c>
      <c r="F48" s="16">
        <v>3586.01</v>
      </c>
      <c r="G48" s="16">
        <v>2.3407</v>
      </c>
      <c r="H48" s="16">
        <v>-1.1343000000000001E-2</v>
      </c>
      <c r="I48" s="39"/>
      <c r="J48" s="39"/>
      <c r="K48" s="70"/>
    </row>
    <row r="49" spans="4:11" x14ac:dyDescent="0.25">
      <c r="D49" s="16" t="s">
        <v>7</v>
      </c>
      <c r="E49" s="16">
        <v>-0.93</v>
      </c>
      <c r="F49" s="16">
        <v>2496.0300000000002</v>
      </c>
      <c r="G49" s="16">
        <v>0.52800000000000002</v>
      </c>
      <c r="H49" s="16">
        <v>-1.436E-3</v>
      </c>
      <c r="I49" s="39"/>
      <c r="J49" s="39"/>
      <c r="K49" s="70"/>
    </row>
    <row r="50" spans="4:11" x14ac:dyDescent="0.25">
      <c r="D50" s="16" t="s">
        <v>8</v>
      </c>
      <c r="E50" s="16">
        <v>-165.358</v>
      </c>
      <c r="F50" s="16">
        <v>11953.05</v>
      </c>
      <c r="G50" s="16">
        <v>3.839</v>
      </c>
      <c r="H50" s="16">
        <v>-1.6420000000000001E-2</v>
      </c>
      <c r="I50" s="39"/>
      <c r="J50" s="39"/>
      <c r="K50" s="70"/>
    </row>
    <row r="51" spans="4:11" x14ac:dyDescent="0.25">
      <c r="D51" s="39"/>
      <c r="E51" s="39"/>
      <c r="F51" s="39"/>
      <c r="G51" s="39"/>
      <c r="H51" s="39"/>
      <c r="I51" s="39"/>
      <c r="J51" s="39"/>
      <c r="K51" s="70"/>
    </row>
    <row r="52" spans="4:11" ht="15.6" x14ac:dyDescent="0.3">
      <c r="D52" s="48" t="s">
        <v>37</v>
      </c>
      <c r="E52" s="39"/>
      <c r="F52" s="39"/>
      <c r="G52" s="39"/>
      <c r="H52" s="39"/>
      <c r="I52" s="39"/>
      <c r="J52" s="39"/>
      <c r="K52" s="70"/>
    </row>
    <row r="53" spans="4:11" x14ac:dyDescent="0.25">
      <c r="D53" s="14" t="s">
        <v>9</v>
      </c>
      <c r="E53" s="101" t="s">
        <v>1</v>
      </c>
      <c r="F53" s="102"/>
      <c r="G53" s="102"/>
      <c r="H53" s="103"/>
      <c r="I53" s="39"/>
      <c r="J53" s="39"/>
      <c r="K53" s="70"/>
    </row>
    <row r="54" spans="4:11" x14ac:dyDescent="0.25">
      <c r="D54" s="15" t="s">
        <v>29</v>
      </c>
      <c r="E54" s="15" t="s">
        <v>2</v>
      </c>
      <c r="F54" s="15" t="s">
        <v>3</v>
      </c>
      <c r="G54" s="15" t="s">
        <v>4</v>
      </c>
      <c r="H54" s="15" t="s">
        <v>5</v>
      </c>
      <c r="I54" s="39"/>
      <c r="J54" s="39"/>
      <c r="K54" s="70"/>
    </row>
    <row r="55" spans="4:11" x14ac:dyDescent="0.25">
      <c r="D55" s="16" t="s">
        <v>6</v>
      </c>
      <c r="E55" s="16">
        <v>19.779</v>
      </c>
      <c r="F55" s="16">
        <v>124.7</v>
      </c>
      <c r="G55" s="16">
        <v>5.0099999999999999E-2</v>
      </c>
      <c r="H55" s="16">
        <v>-1.4999999999999999E-4</v>
      </c>
      <c r="I55" s="39"/>
      <c r="J55" s="39"/>
      <c r="K55" s="70"/>
    </row>
    <row r="56" spans="4:11" x14ac:dyDescent="0.25">
      <c r="D56" s="16" t="s">
        <v>7</v>
      </c>
      <c r="E56" s="16">
        <v>42.83</v>
      </c>
      <c r="F56" s="16">
        <v>266.67</v>
      </c>
      <c r="G56" s="16">
        <v>-3.0999999999999999E-3</v>
      </c>
      <c r="H56" s="16">
        <v>-1.1E-4</v>
      </c>
      <c r="I56" s="39"/>
      <c r="J56" s="39"/>
      <c r="K56" s="70"/>
    </row>
    <row r="57" spans="4:11" x14ac:dyDescent="0.25">
      <c r="D57" s="16" t="s">
        <v>8</v>
      </c>
      <c r="E57" s="16">
        <v>118.542</v>
      </c>
      <c r="F57" s="16">
        <v>3669.83</v>
      </c>
      <c r="G57" s="16">
        <v>0.1076</v>
      </c>
      <c r="H57" s="16">
        <v>8.2000000000000001E-5</v>
      </c>
      <c r="I57" s="39"/>
      <c r="J57" s="39"/>
      <c r="K57" s="70"/>
    </row>
    <row r="58" spans="4:11" x14ac:dyDescent="0.25">
      <c r="D58" s="39"/>
      <c r="E58" s="39"/>
      <c r="F58" s="39"/>
      <c r="G58" s="39"/>
      <c r="H58" s="39"/>
      <c r="I58" s="39"/>
      <c r="J58" s="39"/>
      <c r="K58" s="70"/>
    </row>
    <row r="59" spans="4:11" x14ac:dyDescent="0.25">
      <c r="D59" s="14" t="s">
        <v>10</v>
      </c>
      <c r="E59" s="101" t="s">
        <v>1</v>
      </c>
      <c r="F59" s="102"/>
      <c r="G59" s="102"/>
      <c r="H59" s="103"/>
      <c r="I59" s="39"/>
      <c r="J59" s="39"/>
      <c r="K59" s="70"/>
    </row>
    <row r="60" spans="4:11" x14ac:dyDescent="0.25">
      <c r="D60" s="15" t="s">
        <v>29</v>
      </c>
      <c r="E60" s="15" t="s">
        <v>2</v>
      </c>
      <c r="F60" s="15" t="s">
        <v>3</v>
      </c>
      <c r="G60" s="15" t="s">
        <v>4</v>
      </c>
      <c r="H60" s="15" t="s">
        <v>5</v>
      </c>
      <c r="I60" s="39"/>
      <c r="J60" s="39"/>
      <c r="K60" s="70"/>
    </row>
    <row r="61" spans="4:11" x14ac:dyDescent="0.25">
      <c r="D61" s="16" t="s">
        <v>6</v>
      </c>
      <c r="E61" s="16">
        <v>59.889000000000003</v>
      </c>
      <c r="F61" s="16">
        <v>-27.96</v>
      </c>
      <c r="G61" s="16">
        <v>-0.9768</v>
      </c>
      <c r="H61" s="16">
        <v>5.9290000000000002E-3</v>
      </c>
      <c r="I61" s="39"/>
      <c r="J61" s="39"/>
      <c r="K61" s="70"/>
    </row>
    <row r="62" spans="4:11" x14ac:dyDescent="0.25">
      <c r="D62" s="16" t="s">
        <v>7</v>
      </c>
      <c r="E62" s="16">
        <v>18.126000000000001</v>
      </c>
      <c r="F62" s="16">
        <v>1286.3</v>
      </c>
      <c r="G62" s="16">
        <v>0.35270000000000001</v>
      </c>
      <c r="H62" s="16">
        <v>-2.1229999999999999E-3</v>
      </c>
      <c r="I62" s="39"/>
      <c r="J62" s="39"/>
      <c r="K62" s="70"/>
    </row>
    <row r="63" spans="4:11" x14ac:dyDescent="0.25">
      <c r="D63" s="16" t="s">
        <v>8</v>
      </c>
      <c r="E63" s="16">
        <v>316.43400000000003</v>
      </c>
      <c r="F63" s="16">
        <v>2835.72</v>
      </c>
      <c r="G63" s="16">
        <v>-4.2827999999999999</v>
      </c>
      <c r="H63" s="16">
        <v>2.5486999999999999E-2</v>
      </c>
      <c r="I63" s="39"/>
      <c r="J63" s="39"/>
      <c r="K63" s="70"/>
    </row>
    <row r="64" spans="4:11" x14ac:dyDescent="0.25">
      <c r="D64" s="39"/>
      <c r="E64" s="39"/>
      <c r="F64" s="39"/>
      <c r="G64" s="39"/>
      <c r="H64" s="39"/>
      <c r="I64" s="39"/>
      <c r="J64" s="39"/>
      <c r="K64" s="70"/>
    </row>
    <row r="65" spans="4:11" ht="21" x14ac:dyDescent="0.4">
      <c r="D65" s="71" t="s">
        <v>112</v>
      </c>
      <c r="E65" s="39"/>
      <c r="F65" s="39"/>
      <c r="G65" s="39"/>
      <c r="H65" s="39"/>
      <c r="I65" s="39"/>
      <c r="J65" s="39"/>
      <c r="K65" s="70"/>
    </row>
    <row r="66" spans="4:11" ht="15.6" x14ac:dyDescent="0.3">
      <c r="D66" s="48" t="s">
        <v>37</v>
      </c>
      <c r="E66" s="39"/>
      <c r="F66" s="39"/>
      <c r="G66" s="39"/>
      <c r="H66" s="39"/>
      <c r="I66" s="39"/>
      <c r="J66" s="39"/>
      <c r="K66" s="70"/>
    </row>
    <row r="67" spans="4:11" x14ac:dyDescent="0.25">
      <c r="D67" s="14" t="s">
        <v>11</v>
      </c>
      <c r="E67" s="101" t="s">
        <v>114</v>
      </c>
      <c r="F67" s="102"/>
      <c r="G67" s="102"/>
      <c r="H67" s="103"/>
      <c r="I67" s="39"/>
      <c r="J67" s="39"/>
      <c r="K67" s="70"/>
    </row>
    <row r="68" spans="4:11" x14ac:dyDescent="0.25">
      <c r="D68" s="15" t="s">
        <v>29</v>
      </c>
      <c r="E68" s="15" t="s">
        <v>2</v>
      </c>
      <c r="F68" s="15" t="s">
        <v>3</v>
      </c>
      <c r="G68" s="15" t="s">
        <v>5</v>
      </c>
      <c r="H68" s="15" t="s">
        <v>113</v>
      </c>
      <c r="I68" s="39"/>
      <c r="J68" s="39"/>
      <c r="K68" s="70"/>
    </row>
    <row r="69" spans="4:11" x14ac:dyDescent="0.25">
      <c r="D69" s="16" t="s">
        <v>17</v>
      </c>
      <c r="E69" s="18">
        <v>13.347503984063744</v>
      </c>
      <c r="F69" s="18">
        <v>893.40406673306768</v>
      </c>
      <c r="G69" s="18">
        <v>-7.2944719253472536</v>
      </c>
      <c r="H69" s="18">
        <v>1.6848213111340975</v>
      </c>
      <c r="I69" s="39"/>
      <c r="J69" s="39"/>
      <c r="K69" s="70"/>
    </row>
    <row r="70" spans="4:11" x14ac:dyDescent="0.25">
      <c r="D70" s="16" t="s">
        <v>18</v>
      </c>
      <c r="E70" s="18">
        <v>13.483065737051792</v>
      </c>
      <c r="F70" s="18">
        <v>1401.996061752988</v>
      </c>
      <c r="G70" s="18">
        <v>-15.245690574975582</v>
      </c>
      <c r="H70" s="18">
        <v>3.6508330690930912</v>
      </c>
      <c r="I70" s="39"/>
      <c r="J70" s="39"/>
      <c r="K70" s="70"/>
    </row>
    <row r="71" spans="4:11" x14ac:dyDescent="0.25">
      <c r="D71" s="16" t="s">
        <v>19</v>
      </c>
      <c r="E71" s="18">
        <v>15.37826593625498</v>
      </c>
      <c r="F71" s="18">
        <v>1959.3313525896413</v>
      </c>
      <c r="G71" s="18">
        <v>-21.814684830824</v>
      </c>
      <c r="H71" s="18">
        <v>5.2238875228741968</v>
      </c>
      <c r="I71" s="39"/>
      <c r="J71" s="39"/>
      <c r="K71" s="70"/>
    </row>
    <row r="72" spans="4:11" x14ac:dyDescent="0.25">
      <c r="D72" s="16" t="s">
        <v>31</v>
      </c>
      <c r="E72" s="18">
        <v>17.028113142857141</v>
      </c>
      <c r="F72" s="18">
        <v>1450.1831834285713</v>
      </c>
      <c r="G72" s="18">
        <v>-9.8032329217071492</v>
      </c>
      <c r="H72" s="18">
        <v>1.2243935476038077</v>
      </c>
      <c r="I72" s="39"/>
      <c r="J72" s="39"/>
      <c r="K72" s="70"/>
    </row>
    <row r="73" spans="4:11" x14ac:dyDescent="0.25">
      <c r="D73" s="16" t="s">
        <v>32</v>
      </c>
      <c r="E73" s="18">
        <v>22.491398285714286</v>
      </c>
      <c r="F73" s="18">
        <v>1419.9117302857142</v>
      </c>
      <c r="G73" s="18">
        <v>-16.118144955135467</v>
      </c>
      <c r="H73" s="18">
        <v>1.8397056196781782</v>
      </c>
      <c r="I73" s="39"/>
      <c r="J73" s="39"/>
      <c r="K73" s="70"/>
    </row>
    <row r="74" spans="4:11" x14ac:dyDescent="0.25">
      <c r="D74" s="16" t="s">
        <v>14</v>
      </c>
      <c r="E74" s="18">
        <v>36.299050857142859</v>
      </c>
      <c r="F74" s="18">
        <v>1649.3983439999997</v>
      </c>
      <c r="G74" s="18">
        <v>-12.234162036351448</v>
      </c>
      <c r="H74" s="18">
        <v>1.4239465641796831</v>
      </c>
      <c r="I74" s="39"/>
      <c r="J74" s="39"/>
      <c r="K74" s="70"/>
    </row>
    <row r="75" spans="4:11" x14ac:dyDescent="0.25">
      <c r="D75" s="16" t="s">
        <v>15</v>
      </c>
      <c r="E75" s="18">
        <v>38.258917714285715</v>
      </c>
      <c r="F75" s="18">
        <v>2414.869700571428</v>
      </c>
      <c r="G75" s="18">
        <v>-25.515508720288825</v>
      </c>
      <c r="H75" s="18">
        <v>3.133608875146713</v>
      </c>
      <c r="I75" s="39"/>
      <c r="J75" s="39"/>
      <c r="K75" s="70"/>
    </row>
    <row r="76" spans="4:11" x14ac:dyDescent="0.25">
      <c r="D76" s="16" t="s">
        <v>16</v>
      </c>
      <c r="E76" s="18">
        <v>61.079542857142847</v>
      </c>
      <c r="F76" s="18">
        <v>2731.3507445714285</v>
      </c>
      <c r="G76" s="18">
        <v>-30.261687643137762</v>
      </c>
      <c r="H76" s="18">
        <v>3.5267284653353754</v>
      </c>
      <c r="I76" s="39"/>
      <c r="J76" s="39"/>
      <c r="K76" s="70"/>
    </row>
    <row r="77" spans="4:11" x14ac:dyDescent="0.25">
      <c r="D77" s="16" t="s">
        <v>20</v>
      </c>
      <c r="E77" s="18">
        <v>90.370261142857132</v>
      </c>
      <c r="F77" s="18">
        <v>3550.8737565714287</v>
      </c>
      <c r="G77" s="18">
        <v>-37.030943520412094</v>
      </c>
      <c r="H77" s="18">
        <v>4.2053647158472955</v>
      </c>
      <c r="I77" s="39"/>
      <c r="J77" s="39"/>
      <c r="K77" s="70"/>
    </row>
    <row r="78" spans="4:11" x14ac:dyDescent="0.25">
      <c r="D78" s="16" t="s">
        <v>21</v>
      </c>
      <c r="E78" s="18">
        <v>97.379234857142862</v>
      </c>
      <c r="F78" s="18">
        <v>3941.5427228571425</v>
      </c>
      <c r="G78" s="18">
        <v>-40.836497400200685</v>
      </c>
      <c r="H78" s="18">
        <v>4.6375368532247077</v>
      </c>
      <c r="I78" s="39"/>
      <c r="J78" s="39"/>
      <c r="K78" s="70"/>
    </row>
    <row r="79" spans="4:11" x14ac:dyDescent="0.25">
      <c r="D79" s="16" t="s">
        <v>22</v>
      </c>
      <c r="E79" s="18">
        <v>105.45763485714285</v>
      </c>
      <c r="F79" s="18">
        <v>4264.9639245714288</v>
      </c>
      <c r="G79" s="18">
        <v>-44.272116879659777</v>
      </c>
      <c r="H79" s="18">
        <v>5.027697933728394</v>
      </c>
      <c r="I79" s="39"/>
      <c r="J79" s="39"/>
      <c r="K79" s="70"/>
    </row>
    <row r="80" spans="4:11" x14ac:dyDescent="0.25">
      <c r="D80" s="16" t="s">
        <v>23</v>
      </c>
      <c r="E80" s="18">
        <v>131.42573714285714</v>
      </c>
      <c r="F80" s="18">
        <v>4907.0761897142856</v>
      </c>
      <c r="G80" s="18">
        <v>-50.541799899680456</v>
      </c>
      <c r="H80" s="18">
        <v>5.7397052780027371</v>
      </c>
      <c r="I80" s="39"/>
      <c r="J80" s="39"/>
      <c r="K80" s="70"/>
    </row>
    <row r="81" spans="4:11" x14ac:dyDescent="0.25">
      <c r="D81" s="16" t="s">
        <v>51</v>
      </c>
      <c r="E81" s="18">
        <v>68.983658857142856</v>
      </c>
      <c r="F81" s="18">
        <v>4949.7868828571427</v>
      </c>
      <c r="G81" s="18">
        <v>-44.440551597739962</v>
      </c>
      <c r="H81" s="18">
        <v>5.1376371928731865</v>
      </c>
      <c r="I81" s="39"/>
      <c r="J81" s="39"/>
      <c r="K81" s="70"/>
    </row>
    <row r="82" spans="4:11" x14ac:dyDescent="0.25">
      <c r="D82" s="39"/>
      <c r="E82" s="39"/>
      <c r="F82" s="39"/>
      <c r="G82" s="39"/>
      <c r="H82" s="39"/>
      <c r="I82" s="39"/>
      <c r="J82" s="39"/>
      <c r="K82" s="70"/>
    </row>
    <row r="83" spans="4:11" x14ac:dyDescent="0.25">
      <c r="D83" s="14" t="s">
        <v>0</v>
      </c>
      <c r="E83" s="101" t="s">
        <v>115</v>
      </c>
      <c r="F83" s="102"/>
      <c r="G83" s="102"/>
      <c r="H83" s="102"/>
      <c r="I83" s="103"/>
      <c r="J83" s="39"/>
      <c r="K83" s="70"/>
    </row>
    <row r="84" spans="4:11" x14ac:dyDescent="0.25">
      <c r="D84" s="15" t="s">
        <v>29</v>
      </c>
      <c r="E84" s="15" t="s">
        <v>24</v>
      </c>
      <c r="F84" s="15" t="s">
        <v>25</v>
      </c>
      <c r="G84" s="15" t="s">
        <v>26</v>
      </c>
      <c r="H84" s="15" t="s">
        <v>5</v>
      </c>
      <c r="I84" s="15" t="s">
        <v>113</v>
      </c>
      <c r="J84" s="39"/>
      <c r="K84" s="70"/>
    </row>
    <row r="85" spans="4:11" x14ac:dyDescent="0.25">
      <c r="D85" s="16" t="s">
        <v>17</v>
      </c>
      <c r="E85" s="18">
        <v>27.490900398406374</v>
      </c>
      <c r="F85" s="18">
        <v>-0.13353685258964143</v>
      </c>
      <c r="G85" s="18">
        <v>1.0657370517928287E-3</v>
      </c>
      <c r="H85" s="18">
        <f>G69</f>
        <v>-7.2944719253472536</v>
      </c>
      <c r="I85" s="18">
        <f>H69</f>
        <v>1.6848213111340975</v>
      </c>
      <c r="J85" s="39"/>
      <c r="K85" s="70"/>
    </row>
    <row r="86" spans="4:11" x14ac:dyDescent="0.25">
      <c r="D86" s="16" t="s">
        <v>18</v>
      </c>
      <c r="E86" s="18">
        <v>37.350886454183261</v>
      </c>
      <c r="F86" s="18">
        <v>-0.1866105577689243</v>
      </c>
      <c r="G86" s="18">
        <v>1.2788844621513943E-3</v>
      </c>
      <c r="H86" s="18">
        <f t="shared" ref="H86:I86" si="0">G70</f>
        <v>-15.245690574975582</v>
      </c>
      <c r="I86" s="18">
        <f t="shared" si="0"/>
        <v>3.6508330690930912</v>
      </c>
      <c r="J86" s="39"/>
      <c r="K86" s="70"/>
    </row>
    <row r="87" spans="4:11" x14ac:dyDescent="0.25">
      <c r="D87" s="16" t="s">
        <v>19</v>
      </c>
      <c r="E87" s="18">
        <v>49.212006972111546</v>
      </c>
      <c r="F87" s="18">
        <v>-0.23670019920318722</v>
      </c>
      <c r="G87" s="18">
        <v>1.4920318725099601E-3</v>
      </c>
      <c r="H87" s="18">
        <f t="shared" ref="H87:I87" si="1">G71</f>
        <v>-21.814684830824</v>
      </c>
      <c r="I87" s="18">
        <f t="shared" si="1"/>
        <v>5.2238875228741968</v>
      </c>
      <c r="J87" s="39"/>
      <c r="K87" s="70"/>
    </row>
    <row r="88" spans="4:11" x14ac:dyDescent="0.25">
      <c r="D88" s="16" t="s">
        <v>31</v>
      </c>
      <c r="E88" s="18">
        <v>41.131451428571424</v>
      </c>
      <c r="F88" s="18">
        <v>-0.19661714285714285</v>
      </c>
      <c r="G88" s="18">
        <v>1.4959999999999999E-3</v>
      </c>
      <c r="H88" s="18">
        <f t="shared" ref="H88:I88" si="2">G72</f>
        <v>-9.8032329217071492</v>
      </c>
      <c r="I88" s="18">
        <f t="shared" si="2"/>
        <v>1.2243935476038077</v>
      </c>
      <c r="J88" s="39"/>
      <c r="K88" s="70"/>
    </row>
    <row r="89" spans="4:11" x14ac:dyDescent="0.25">
      <c r="D89" s="16" t="s">
        <v>32</v>
      </c>
      <c r="E89" s="18">
        <v>43.339119999999994</v>
      </c>
      <c r="F89" s="18">
        <v>-0.16455999999999998</v>
      </c>
      <c r="G89" s="18">
        <v>1.389142857142857E-3</v>
      </c>
      <c r="H89" s="18">
        <f t="shared" ref="H89:I89" si="3">G73</f>
        <v>-16.118144955135467</v>
      </c>
      <c r="I89" s="18">
        <f t="shared" si="3"/>
        <v>1.8397056196781782</v>
      </c>
      <c r="J89" s="39"/>
      <c r="K89" s="70"/>
    </row>
    <row r="90" spans="4:11" x14ac:dyDescent="0.25">
      <c r="D90" s="16" t="s">
        <v>14</v>
      </c>
      <c r="E90" s="18">
        <v>55.041259428571422</v>
      </c>
      <c r="F90" s="18">
        <v>-0.26511257142857142</v>
      </c>
      <c r="G90" s="18">
        <v>2.6714285714285711E-3</v>
      </c>
      <c r="H90" s="18">
        <f t="shared" ref="H90:I90" si="4">G74</f>
        <v>-12.234162036351448</v>
      </c>
      <c r="I90" s="18">
        <f t="shared" si="4"/>
        <v>1.4239465641796831</v>
      </c>
      <c r="J90" s="39"/>
      <c r="K90" s="70"/>
    </row>
    <row r="91" spans="4:11" x14ac:dyDescent="0.25">
      <c r="D91" s="16" t="s">
        <v>15</v>
      </c>
      <c r="E91" s="18">
        <v>66.977309142857138</v>
      </c>
      <c r="F91" s="18">
        <v>-0.32078514285714288</v>
      </c>
      <c r="G91" s="18">
        <v>2.778285714285714E-3</v>
      </c>
      <c r="H91" s="18">
        <f t="shared" ref="H91:I91" si="5">G75</f>
        <v>-25.515508720288825</v>
      </c>
      <c r="I91" s="18">
        <f t="shared" si="5"/>
        <v>3.133608875146713</v>
      </c>
      <c r="J91" s="39"/>
      <c r="K91" s="70"/>
    </row>
    <row r="92" spans="4:11" x14ac:dyDescent="0.25">
      <c r="D92" s="16" t="s">
        <v>16</v>
      </c>
      <c r="E92" s="18">
        <v>87.932742857142856</v>
      </c>
      <c r="F92" s="18">
        <v>-0.59038571428571429</v>
      </c>
      <c r="G92" s="18">
        <v>5.663428571428571E-3</v>
      </c>
      <c r="H92" s="18">
        <f t="shared" ref="H92:I92" si="6">G76</f>
        <v>-30.261687643137762</v>
      </c>
      <c r="I92" s="18">
        <f t="shared" si="6"/>
        <v>3.5267284653353754</v>
      </c>
      <c r="J92" s="39"/>
      <c r="K92" s="70"/>
    </row>
    <row r="93" spans="4:11" x14ac:dyDescent="0.25">
      <c r="D93" s="16" t="s">
        <v>20</v>
      </c>
      <c r="E93" s="18">
        <v>119.3189297142857</v>
      </c>
      <c r="F93" s="18">
        <v>-0.77364571428571416</v>
      </c>
      <c r="G93" s="18">
        <v>7.6937142857142846E-3</v>
      </c>
      <c r="H93" s="18">
        <f t="shared" ref="H93:I93" si="7">G77</f>
        <v>-37.030943520412094</v>
      </c>
      <c r="I93" s="18">
        <f t="shared" si="7"/>
        <v>4.2053647158472955</v>
      </c>
      <c r="J93" s="39"/>
      <c r="K93" s="70"/>
    </row>
    <row r="94" spans="4:11" x14ac:dyDescent="0.25">
      <c r="D94" s="16" t="s">
        <v>21</v>
      </c>
      <c r="E94" s="18">
        <v>128.12107314285714</v>
      </c>
      <c r="F94" s="18">
        <v>-0.7266285714285714</v>
      </c>
      <c r="G94" s="18">
        <v>7.052571428571428E-3</v>
      </c>
      <c r="H94" s="18">
        <f t="shared" ref="H94:I94" si="8">G78</f>
        <v>-40.836497400200685</v>
      </c>
      <c r="I94" s="18">
        <f t="shared" si="8"/>
        <v>4.6375368532247077</v>
      </c>
      <c r="J94" s="39"/>
      <c r="K94" s="70"/>
    </row>
    <row r="95" spans="4:11" x14ac:dyDescent="0.25">
      <c r="D95" s="16" t="s">
        <v>22</v>
      </c>
      <c r="E95" s="18">
        <v>137.51221314285715</v>
      </c>
      <c r="F95" s="18">
        <v>-0.73496342857142849</v>
      </c>
      <c r="G95" s="18">
        <v>7.052571428571428E-3</v>
      </c>
      <c r="H95" s="18">
        <f t="shared" ref="H95:I95" si="9">G79</f>
        <v>-44.272116879659777</v>
      </c>
      <c r="I95" s="18">
        <f t="shared" si="9"/>
        <v>5.027697933728394</v>
      </c>
      <c r="J95" s="39"/>
      <c r="K95" s="70"/>
    </row>
    <row r="96" spans="4:11" x14ac:dyDescent="0.25">
      <c r="D96" s="16" t="s">
        <v>23</v>
      </c>
      <c r="E96" s="18">
        <v>161.85822399999998</v>
      </c>
      <c r="F96" s="18">
        <v>-0.77236342857142848</v>
      </c>
      <c r="G96" s="18">
        <v>7.2662857142857138E-3</v>
      </c>
      <c r="H96" s="18">
        <f t="shared" ref="H96:I96" si="10">G80</f>
        <v>-50.541799899680456</v>
      </c>
      <c r="I96" s="18">
        <f t="shared" si="10"/>
        <v>5.7397052780027371</v>
      </c>
      <c r="J96" s="39"/>
      <c r="K96" s="70"/>
    </row>
    <row r="97" spans="4:11" x14ac:dyDescent="0.25">
      <c r="D97" s="16" t="s">
        <v>51</v>
      </c>
      <c r="E97" s="18">
        <v>133.25235314285715</v>
      </c>
      <c r="F97" s="18">
        <v>-0.69104514285714291</v>
      </c>
      <c r="G97" s="18">
        <v>5.0222857142857144E-3</v>
      </c>
      <c r="H97" s="18">
        <f t="shared" ref="H97:I97" si="11">G81</f>
        <v>-44.440551597739962</v>
      </c>
      <c r="I97" s="18">
        <f t="shared" si="11"/>
        <v>5.1376371928731865</v>
      </c>
      <c r="J97" s="39"/>
      <c r="K97" s="70"/>
    </row>
    <row r="98" spans="4:11" x14ac:dyDescent="0.25">
      <c r="D98" s="39"/>
      <c r="E98" s="39"/>
      <c r="F98" s="39"/>
      <c r="G98" s="39"/>
      <c r="H98" s="39"/>
      <c r="I98" s="39"/>
      <c r="J98" s="39"/>
      <c r="K98" s="70"/>
    </row>
    <row r="99" spans="4:11" ht="21" x14ac:dyDescent="0.4">
      <c r="D99" s="71" t="s">
        <v>62</v>
      </c>
      <c r="E99" s="39"/>
      <c r="F99" s="39"/>
      <c r="G99" s="39"/>
      <c r="H99" s="39"/>
      <c r="I99" s="39"/>
      <c r="J99" s="39"/>
      <c r="K99" s="70"/>
    </row>
    <row r="100" spans="4:11" x14ac:dyDescent="0.25">
      <c r="D100" s="73" t="s">
        <v>11</v>
      </c>
      <c r="E100" s="39"/>
      <c r="F100" s="39"/>
      <c r="G100" s="39"/>
      <c r="H100" s="39"/>
      <c r="I100" s="39"/>
      <c r="J100" s="39"/>
      <c r="K100" s="70"/>
    </row>
    <row r="101" spans="4:11" ht="14.4" x14ac:dyDescent="0.3">
      <c r="D101" s="74" t="s">
        <v>9</v>
      </c>
      <c r="E101" s="81" t="s">
        <v>63</v>
      </c>
      <c r="F101" s="39"/>
      <c r="G101" s="39"/>
      <c r="H101" s="39"/>
      <c r="I101" s="39"/>
      <c r="J101" s="39"/>
      <c r="K101" s="70"/>
    </row>
    <row r="102" spans="4:11" ht="15.6" x14ac:dyDescent="0.3">
      <c r="D102" s="49"/>
      <c r="E102" s="48"/>
      <c r="F102" s="39"/>
      <c r="G102" s="39"/>
      <c r="H102" s="39"/>
      <c r="I102" s="39"/>
      <c r="J102" s="39"/>
      <c r="K102" s="70"/>
    </row>
    <row r="103" spans="4:11" ht="15.6" x14ac:dyDescent="0.3">
      <c r="D103" s="73" t="s">
        <v>46</v>
      </c>
      <c r="E103" s="48"/>
      <c r="F103" s="39"/>
      <c r="G103" s="39"/>
      <c r="H103" s="39"/>
      <c r="I103" s="39"/>
      <c r="J103" s="39"/>
      <c r="K103" s="70"/>
    </row>
    <row r="104" spans="4:11" ht="14.4" x14ac:dyDescent="0.3">
      <c r="D104" s="74" t="s">
        <v>47</v>
      </c>
      <c r="E104" s="81" t="s">
        <v>64</v>
      </c>
      <c r="F104" s="39"/>
      <c r="G104" s="39"/>
      <c r="H104" s="39"/>
      <c r="I104" s="39"/>
      <c r="J104" s="39"/>
      <c r="K104" s="70"/>
    </row>
    <row r="105" spans="4:11" ht="15.6" x14ac:dyDescent="0.3">
      <c r="D105" s="49"/>
      <c r="E105" s="48"/>
      <c r="F105" s="39"/>
      <c r="G105" s="39"/>
      <c r="H105" s="39"/>
      <c r="I105" s="39"/>
      <c r="J105" s="39"/>
      <c r="K105" s="70"/>
    </row>
    <row r="106" spans="4:11" ht="15.6" x14ac:dyDescent="0.3">
      <c r="D106" s="73" t="s">
        <v>6</v>
      </c>
      <c r="E106" s="48"/>
      <c r="F106" s="39"/>
      <c r="G106" s="39"/>
      <c r="H106" s="39"/>
      <c r="I106" s="39"/>
      <c r="J106" s="39"/>
      <c r="K106" s="70"/>
    </row>
    <row r="107" spans="4:11" ht="15.6" x14ac:dyDescent="0.3">
      <c r="D107" s="75" t="s">
        <v>7</v>
      </c>
      <c r="E107" s="48"/>
      <c r="F107" s="39"/>
      <c r="G107" s="39"/>
      <c r="H107" s="39"/>
      <c r="I107" s="39"/>
      <c r="J107" s="39"/>
      <c r="K107" s="70"/>
    </row>
    <row r="108" spans="4:11" ht="14.4" x14ac:dyDescent="0.3">
      <c r="D108" s="74" t="s">
        <v>8</v>
      </c>
      <c r="E108" s="81" t="s">
        <v>65</v>
      </c>
      <c r="F108" s="39"/>
      <c r="G108" s="39"/>
      <c r="H108" s="39"/>
      <c r="I108" s="39"/>
      <c r="J108" s="39"/>
      <c r="K108" s="70"/>
    </row>
    <row r="109" spans="4:11" ht="15.6" x14ac:dyDescent="0.3">
      <c r="D109" s="49"/>
      <c r="E109" s="48"/>
      <c r="F109" s="39"/>
      <c r="G109" s="39"/>
      <c r="H109" s="39"/>
      <c r="I109" s="39"/>
      <c r="J109" s="39"/>
      <c r="K109" s="70"/>
    </row>
    <row r="110" spans="4:11" ht="14.4" x14ac:dyDescent="0.3">
      <c r="D110" s="82">
        <v>100</v>
      </c>
      <c r="E110" s="81" t="s">
        <v>66</v>
      </c>
      <c r="F110" s="39"/>
      <c r="G110" s="39"/>
      <c r="H110" s="39"/>
      <c r="I110" s="39"/>
      <c r="J110" s="39"/>
      <c r="K110" s="70"/>
    </row>
    <row r="111" spans="4:11" x14ac:dyDescent="0.25">
      <c r="D111" s="39"/>
      <c r="E111" s="39"/>
      <c r="F111" s="39"/>
      <c r="G111" s="39"/>
      <c r="H111" s="39"/>
      <c r="I111" s="39"/>
      <c r="J111" s="39"/>
      <c r="K111" s="70"/>
    </row>
    <row r="112" spans="4:11" ht="21" x14ac:dyDescent="0.4">
      <c r="D112" s="71" t="s">
        <v>76</v>
      </c>
      <c r="E112" s="39"/>
      <c r="F112" s="39"/>
      <c r="G112" s="39"/>
      <c r="H112" s="39"/>
      <c r="I112" s="39"/>
      <c r="J112" s="39"/>
      <c r="K112" s="70"/>
    </row>
    <row r="113" spans="4:11" ht="15.6" x14ac:dyDescent="0.3">
      <c r="D113" s="48" t="s">
        <v>84</v>
      </c>
      <c r="E113" s="39"/>
      <c r="F113" s="39"/>
      <c r="G113" s="39"/>
      <c r="H113" s="39"/>
      <c r="I113" s="39"/>
      <c r="J113" s="39"/>
      <c r="K113" s="70"/>
    </row>
    <row r="114" spans="4:11" x14ac:dyDescent="0.25">
      <c r="D114" s="4"/>
      <c r="E114" s="5" t="s">
        <v>67</v>
      </c>
      <c r="F114" s="5" t="s">
        <v>68</v>
      </c>
      <c r="G114" s="5" t="s">
        <v>80</v>
      </c>
      <c r="H114" s="5" t="s">
        <v>81</v>
      </c>
      <c r="I114" s="5" t="s">
        <v>117</v>
      </c>
      <c r="J114" s="39"/>
      <c r="K114" s="70"/>
    </row>
    <row r="115" spans="4:11" x14ac:dyDescent="0.25">
      <c r="D115" s="1" t="s">
        <v>77</v>
      </c>
      <c r="E115" s="2">
        <v>40330</v>
      </c>
      <c r="F115" s="3">
        <v>95.6</v>
      </c>
      <c r="G115" s="9">
        <f t="shared" ref="G115:G124" si="12">$F115/$F$118</f>
        <v>0.94935451837140017</v>
      </c>
      <c r="H115" s="9">
        <f>$F115/$F$115</f>
        <v>1</v>
      </c>
      <c r="I115" s="9">
        <f>$F115/$F$124</f>
        <v>0.91746641074856039</v>
      </c>
      <c r="J115" s="39"/>
      <c r="K115" s="70"/>
    </row>
    <row r="116" spans="4:11" x14ac:dyDescent="0.25">
      <c r="D116" s="1" t="s">
        <v>78</v>
      </c>
      <c r="E116" s="2">
        <v>40695</v>
      </c>
      <c r="F116" s="3">
        <v>99.3</v>
      </c>
      <c r="G116" s="9">
        <f t="shared" si="12"/>
        <v>0.98609731876861961</v>
      </c>
      <c r="H116" s="9">
        <f t="shared" ref="H116:H124" si="13">$F116/$F$115</f>
        <v>1.0387029288702929</v>
      </c>
      <c r="I116" s="9">
        <f t="shared" ref="I116:I124" si="14">$F116/$F$124</f>
        <v>0.95297504798464483</v>
      </c>
      <c r="J116" s="39"/>
      <c r="K116" s="70"/>
    </row>
    <row r="117" spans="4:11" x14ac:dyDescent="0.25">
      <c r="D117" s="1" t="s">
        <v>79</v>
      </c>
      <c r="E117" s="2">
        <v>41061</v>
      </c>
      <c r="F117" s="3">
        <v>100.8</v>
      </c>
      <c r="G117" s="9">
        <f t="shared" si="12"/>
        <v>1.0009930486593843</v>
      </c>
      <c r="H117" s="9">
        <f t="shared" si="13"/>
        <v>1.0543933054393306</v>
      </c>
      <c r="I117" s="9">
        <f t="shared" si="14"/>
        <v>0.96737044145873319</v>
      </c>
      <c r="J117" s="39"/>
      <c r="K117" s="70"/>
    </row>
    <row r="118" spans="4:11" x14ac:dyDescent="0.25">
      <c r="D118" s="1" t="s">
        <v>69</v>
      </c>
      <c r="E118" s="2">
        <v>41426</v>
      </c>
      <c r="F118" s="3">
        <v>100.7</v>
      </c>
      <c r="G118" s="9">
        <f t="shared" si="12"/>
        <v>1</v>
      </c>
      <c r="H118" s="9">
        <f t="shared" si="13"/>
        <v>1.0533472803347281</v>
      </c>
      <c r="I118" s="9">
        <f t="shared" si="14"/>
        <v>0.96641074856046061</v>
      </c>
      <c r="J118" s="39"/>
      <c r="K118" s="70"/>
    </row>
    <row r="119" spans="4:11" x14ac:dyDescent="0.25">
      <c r="D119" s="1" t="s">
        <v>70</v>
      </c>
      <c r="E119" s="2">
        <v>41791</v>
      </c>
      <c r="F119" s="3">
        <v>101.9</v>
      </c>
      <c r="G119" s="9">
        <f t="shared" si="12"/>
        <v>1.0119165839126119</v>
      </c>
      <c r="H119" s="9">
        <f t="shared" si="13"/>
        <v>1.0658995815899583</v>
      </c>
      <c r="I119" s="9">
        <f t="shared" si="14"/>
        <v>0.97792706333973134</v>
      </c>
      <c r="J119" s="39"/>
      <c r="K119" s="70"/>
    </row>
    <row r="120" spans="4:11" x14ac:dyDescent="0.25">
      <c r="D120" s="1" t="s">
        <v>71</v>
      </c>
      <c r="E120" s="2">
        <v>42156</v>
      </c>
      <c r="F120" s="3">
        <v>99.7</v>
      </c>
      <c r="G120" s="9">
        <f t="shared" si="12"/>
        <v>0.9900695134061569</v>
      </c>
      <c r="H120" s="9">
        <f t="shared" si="13"/>
        <v>1.0428870292887029</v>
      </c>
      <c r="I120" s="9">
        <f t="shared" si="14"/>
        <v>0.95681381957773515</v>
      </c>
      <c r="J120" s="39"/>
      <c r="K120" s="70"/>
    </row>
    <row r="121" spans="4:11" x14ac:dyDescent="0.25">
      <c r="D121" s="1" t="s">
        <v>72</v>
      </c>
      <c r="E121" s="2">
        <v>42522</v>
      </c>
      <c r="F121" s="3">
        <v>95.9</v>
      </c>
      <c r="G121" s="9">
        <f t="shared" si="12"/>
        <v>0.95233366434955313</v>
      </c>
      <c r="H121" s="9">
        <f t="shared" si="13"/>
        <v>1.0031380753138077</v>
      </c>
      <c r="I121" s="9">
        <f t="shared" si="14"/>
        <v>0.92034548944337813</v>
      </c>
      <c r="J121" s="39"/>
      <c r="K121" s="70"/>
    </row>
    <row r="122" spans="4:11" x14ac:dyDescent="0.25">
      <c r="D122" s="1" t="s">
        <v>73</v>
      </c>
      <c r="E122" s="2">
        <v>42887</v>
      </c>
      <c r="F122" s="3">
        <v>97.9</v>
      </c>
      <c r="G122" s="9">
        <f t="shared" si="12"/>
        <v>0.97219463753723934</v>
      </c>
      <c r="H122" s="9">
        <f t="shared" si="13"/>
        <v>1.0240585774058579</v>
      </c>
      <c r="I122" s="9">
        <f t="shared" si="14"/>
        <v>0.93953934740882916</v>
      </c>
      <c r="J122" s="39"/>
      <c r="K122" s="70"/>
    </row>
    <row r="123" spans="4:11" x14ac:dyDescent="0.25">
      <c r="D123" s="1" t="s">
        <v>74</v>
      </c>
      <c r="E123" s="2">
        <v>43252</v>
      </c>
      <c r="F123" s="3">
        <v>102.2</v>
      </c>
      <c r="G123" s="9">
        <f t="shared" si="12"/>
        <v>1.0148957298907646</v>
      </c>
      <c r="H123" s="9">
        <f t="shared" si="13"/>
        <v>1.0690376569037658</v>
      </c>
      <c r="I123" s="9">
        <f t="shared" si="14"/>
        <v>0.98080614203454897</v>
      </c>
      <c r="J123" s="39"/>
      <c r="K123" s="70"/>
    </row>
    <row r="124" spans="4:11" x14ac:dyDescent="0.25">
      <c r="D124" s="6" t="s">
        <v>75</v>
      </c>
      <c r="E124" s="7">
        <v>43617</v>
      </c>
      <c r="F124" s="8">
        <v>104.2</v>
      </c>
      <c r="G124" s="9">
        <f t="shared" si="12"/>
        <v>1.0347567030784508</v>
      </c>
      <c r="H124" s="9">
        <f t="shared" si="13"/>
        <v>1.0899581589958161</v>
      </c>
      <c r="I124" s="9">
        <f t="shared" si="14"/>
        <v>1</v>
      </c>
      <c r="J124" s="39"/>
      <c r="K124" s="70"/>
    </row>
    <row r="125" spans="4:11" ht="14.4" x14ac:dyDescent="0.25">
      <c r="D125" s="80" t="s">
        <v>106</v>
      </c>
      <c r="E125" s="72"/>
      <c r="F125" s="39"/>
      <c r="G125" s="39"/>
      <c r="H125" s="39"/>
      <c r="I125" s="39"/>
      <c r="J125" s="39"/>
      <c r="K125" s="70"/>
    </row>
    <row r="126" spans="4:11" x14ac:dyDescent="0.25">
      <c r="D126" s="39"/>
      <c r="E126" s="39"/>
      <c r="F126" s="39"/>
      <c r="G126" s="39"/>
      <c r="H126" s="39"/>
      <c r="I126" s="39"/>
      <c r="J126" s="39"/>
      <c r="K126" s="70"/>
    </row>
    <row r="127" spans="4:11" ht="15.6" x14ac:dyDescent="0.3">
      <c r="D127" s="48" t="s">
        <v>85</v>
      </c>
      <c r="E127" s="39"/>
      <c r="F127" s="39"/>
      <c r="G127" s="39"/>
      <c r="H127" s="39"/>
      <c r="I127" s="39"/>
      <c r="J127" s="39"/>
      <c r="K127" s="70"/>
    </row>
    <row r="128" spans="4:11" x14ac:dyDescent="0.25">
      <c r="D128" s="4"/>
      <c r="E128" s="5" t="s">
        <v>67</v>
      </c>
      <c r="F128" s="5" t="s">
        <v>118</v>
      </c>
      <c r="G128" s="5" t="s">
        <v>80</v>
      </c>
      <c r="H128" s="5" t="s">
        <v>81</v>
      </c>
      <c r="I128" s="5" t="s">
        <v>117</v>
      </c>
      <c r="J128" s="39"/>
      <c r="K128" s="70"/>
    </row>
    <row r="129" spans="4:11" x14ac:dyDescent="0.25">
      <c r="D129" s="1" t="s">
        <v>77</v>
      </c>
      <c r="E129" s="2">
        <v>40330</v>
      </c>
      <c r="F129" s="3">
        <v>93</v>
      </c>
      <c r="G129" s="9">
        <f>$F129/$F$132</f>
        <v>0.88571428571428568</v>
      </c>
      <c r="H129" s="9">
        <f>$F129/$F$129</f>
        <v>1</v>
      </c>
      <c r="I129" s="9">
        <f>$F129/$F$138</f>
        <v>0.82887700534759357</v>
      </c>
      <c r="J129" s="39"/>
      <c r="K129" s="70"/>
    </row>
    <row r="130" spans="4:11" x14ac:dyDescent="0.25">
      <c r="D130" s="1" t="s">
        <v>78</v>
      </c>
      <c r="E130" s="2">
        <v>40695</v>
      </c>
      <c r="F130" s="3">
        <v>98.6</v>
      </c>
      <c r="G130" s="9">
        <f t="shared" ref="G130:G138" si="15">$F130/$F$132</f>
        <v>0.93904761904761902</v>
      </c>
      <c r="H130" s="9">
        <f t="shared" ref="H130:H138" si="16">$F130/$F$129</f>
        <v>1.0602150537634407</v>
      </c>
      <c r="I130" s="9">
        <f t="shared" ref="I130:I138" si="17">$F130/$F$138</f>
        <v>0.87878787878787867</v>
      </c>
      <c r="J130" s="39"/>
      <c r="K130" s="70"/>
    </row>
    <row r="131" spans="4:11" x14ac:dyDescent="0.25">
      <c r="D131" s="1" t="s">
        <v>79</v>
      </c>
      <c r="E131" s="2">
        <v>41061</v>
      </c>
      <c r="F131" s="3">
        <v>100.9</v>
      </c>
      <c r="G131" s="9">
        <f t="shared" si="15"/>
        <v>0.960952380952381</v>
      </c>
      <c r="H131" s="9">
        <f t="shared" si="16"/>
        <v>1.0849462365591398</v>
      </c>
      <c r="I131" s="9">
        <f t="shared" si="17"/>
        <v>0.89928698752228164</v>
      </c>
      <c r="J131" s="39"/>
      <c r="K131" s="70"/>
    </row>
    <row r="132" spans="4:11" x14ac:dyDescent="0.25">
      <c r="D132" s="1" t="s">
        <v>69</v>
      </c>
      <c r="E132" s="2">
        <v>41426</v>
      </c>
      <c r="F132" s="3">
        <v>105</v>
      </c>
      <c r="G132" s="9">
        <f t="shared" si="15"/>
        <v>1</v>
      </c>
      <c r="H132" s="9">
        <f t="shared" si="16"/>
        <v>1.1290322580645162</v>
      </c>
      <c r="I132" s="9">
        <f t="shared" si="17"/>
        <v>0.93582887700534756</v>
      </c>
      <c r="J132" s="39"/>
      <c r="K132" s="70"/>
    </row>
    <row r="133" spans="4:11" x14ac:dyDescent="0.25">
      <c r="D133" s="1" t="s">
        <v>70</v>
      </c>
      <c r="E133" s="2">
        <v>41791</v>
      </c>
      <c r="F133" s="3">
        <v>107.5</v>
      </c>
      <c r="G133" s="9">
        <f t="shared" si="15"/>
        <v>1.0238095238095237</v>
      </c>
      <c r="H133" s="9">
        <f t="shared" si="16"/>
        <v>1.1559139784946237</v>
      </c>
      <c r="I133" s="9">
        <f t="shared" si="17"/>
        <v>0.95811051693404636</v>
      </c>
      <c r="J133" s="39"/>
      <c r="K133" s="70"/>
    </row>
    <row r="134" spans="4:11" x14ac:dyDescent="0.25">
      <c r="D134" s="1" t="s">
        <v>71</v>
      </c>
      <c r="E134" s="2">
        <v>42156</v>
      </c>
      <c r="F134" s="3">
        <v>106.4</v>
      </c>
      <c r="G134" s="9">
        <f t="shared" si="15"/>
        <v>1.0133333333333334</v>
      </c>
      <c r="H134" s="9">
        <f t="shared" si="16"/>
        <v>1.1440860215053763</v>
      </c>
      <c r="I134" s="9">
        <f t="shared" si="17"/>
        <v>0.94830659536541895</v>
      </c>
      <c r="J134" s="39"/>
      <c r="K134" s="70"/>
    </row>
    <row r="135" spans="4:11" x14ac:dyDescent="0.25">
      <c r="D135" s="1" t="s">
        <v>72</v>
      </c>
      <c r="E135" s="2">
        <v>42522</v>
      </c>
      <c r="F135" s="3">
        <v>105.9</v>
      </c>
      <c r="G135" s="9">
        <f t="shared" si="15"/>
        <v>1.0085714285714287</v>
      </c>
      <c r="H135" s="9">
        <f t="shared" si="16"/>
        <v>1.1387096774193548</v>
      </c>
      <c r="I135" s="9">
        <f t="shared" si="17"/>
        <v>0.94385026737967914</v>
      </c>
      <c r="J135" s="39"/>
      <c r="K135" s="70"/>
    </row>
    <row r="136" spans="4:11" x14ac:dyDescent="0.25">
      <c r="D136" s="1" t="s">
        <v>73</v>
      </c>
      <c r="E136" s="2">
        <v>42887</v>
      </c>
      <c r="F136" s="3">
        <v>106.9</v>
      </c>
      <c r="G136" s="9">
        <f t="shared" si="15"/>
        <v>1.0180952380952382</v>
      </c>
      <c r="H136" s="9">
        <f t="shared" si="16"/>
        <v>1.1494623655913978</v>
      </c>
      <c r="I136" s="9">
        <f t="shared" si="17"/>
        <v>0.95276292335115864</v>
      </c>
      <c r="J136" s="39"/>
      <c r="K136" s="70"/>
    </row>
    <row r="137" spans="4:11" x14ac:dyDescent="0.25">
      <c r="D137" s="1" t="s">
        <v>74</v>
      </c>
      <c r="E137" s="2">
        <v>43252</v>
      </c>
      <c r="F137" s="3">
        <v>109.8</v>
      </c>
      <c r="G137" s="9">
        <f t="shared" si="15"/>
        <v>1.0457142857142856</v>
      </c>
      <c r="H137" s="9">
        <f t="shared" si="16"/>
        <v>1.1806451612903226</v>
      </c>
      <c r="I137" s="9">
        <f t="shared" si="17"/>
        <v>0.97860962566844911</v>
      </c>
      <c r="J137" s="39"/>
      <c r="K137" s="70"/>
    </row>
    <row r="138" spans="4:11" x14ac:dyDescent="0.25">
      <c r="D138" s="6" t="s">
        <v>75</v>
      </c>
      <c r="E138" s="7">
        <v>43617</v>
      </c>
      <c r="F138" s="8">
        <v>112.2</v>
      </c>
      <c r="G138" s="9">
        <f t="shared" si="15"/>
        <v>1.0685714285714285</v>
      </c>
      <c r="H138" s="9">
        <f t="shared" si="16"/>
        <v>1.2064516129032259</v>
      </c>
      <c r="I138" s="9">
        <f t="shared" si="17"/>
        <v>1</v>
      </c>
      <c r="J138" s="39"/>
      <c r="K138" s="70"/>
    </row>
    <row r="139" spans="4:11" ht="14.4" x14ac:dyDescent="0.25">
      <c r="D139" s="80" t="s">
        <v>106</v>
      </c>
      <c r="E139" s="39"/>
      <c r="F139" s="39"/>
      <c r="G139" s="39"/>
      <c r="H139" s="39"/>
      <c r="I139" s="39"/>
      <c r="J139" s="39"/>
      <c r="K139" s="70"/>
    </row>
    <row r="140" spans="4:11" x14ac:dyDescent="0.25">
      <c r="D140" s="39"/>
      <c r="E140" s="39"/>
      <c r="F140" s="39"/>
      <c r="G140" s="39"/>
      <c r="H140" s="39"/>
      <c r="I140" s="39"/>
      <c r="J140" s="39"/>
      <c r="K140" s="70"/>
    </row>
    <row r="141" spans="4:11" ht="21" x14ac:dyDescent="0.4">
      <c r="D141" s="71" t="s">
        <v>90</v>
      </c>
      <c r="E141" s="39"/>
      <c r="F141" s="39"/>
      <c r="G141" s="39"/>
      <c r="H141" s="39"/>
      <c r="I141" s="39"/>
      <c r="J141" s="39"/>
      <c r="K141" s="70"/>
    </row>
    <row r="142" spans="4:11" ht="15.6" x14ac:dyDescent="0.3">
      <c r="D142" s="48" t="s">
        <v>94</v>
      </c>
      <c r="E142" s="39"/>
      <c r="F142" s="39"/>
      <c r="G142" s="39"/>
      <c r="H142" s="39"/>
      <c r="I142" s="39"/>
      <c r="J142" s="39"/>
      <c r="K142" s="70"/>
    </row>
    <row r="143" spans="4:11" x14ac:dyDescent="0.25">
      <c r="D143" s="19" t="s">
        <v>35</v>
      </c>
      <c r="E143" s="19" t="s">
        <v>91</v>
      </c>
      <c r="F143" s="19" t="s">
        <v>92</v>
      </c>
      <c r="G143" s="19" t="s">
        <v>93</v>
      </c>
      <c r="H143" s="39"/>
      <c r="I143" s="39"/>
      <c r="J143" s="39"/>
      <c r="K143" s="70"/>
    </row>
    <row r="144" spans="4:11" x14ac:dyDescent="0.25">
      <c r="D144" s="16" t="s">
        <v>17</v>
      </c>
      <c r="E144" s="20">
        <v>0</v>
      </c>
      <c r="F144" s="17">
        <v>23000</v>
      </c>
      <c r="G144" s="20">
        <f>(E144*F144)/SUMPRODUCT($E$144:$E$156,$F$144:$F$156)</f>
        <v>0</v>
      </c>
      <c r="H144" s="39"/>
      <c r="I144" s="39"/>
      <c r="J144" s="39"/>
      <c r="K144" s="70"/>
    </row>
    <row r="145" spans="4:11" x14ac:dyDescent="0.25">
      <c r="D145" s="16" t="s">
        <v>18</v>
      </c>
      <c r="E145" s="20">
        <v>0.77400000000000002</v>
      </c>
      <c r="F145" s="17">
        <v>23000</v>
      </c>
      <c r="G145" s="20">
        <f>(E145*F145)/SUMPRODUCT($E$144:$E$156,$F$144:$F$156)</f>
        <v>0.65858206194415259</v>
      </c>
      <c r="H145" s="39"/>
      <c r="I145" s="39"/>
      <c r="J145" s="39"/>
      <c r="K145" s="70"/>
    </row>
    <row r="146" spans="4:11" x14ac:dyDescent="0.25">
      <c r="D146" s="16" t="s">
        <v>19</v>
      </c>
      <c r="E146" s="20">
        <v>0</v>
      </c>
      <c r="F146" s="17">
        <v>23000</v>
      </c>
      <c r="G146" s="20">
        <f t="shared" ref="G146:G156" si="18">(E146*F146)/SUMPRODUCT($E$144:$E$156,$F$144:$F$156)</f>
        <v>0</v>
      </c>
      <c r="H146" s="39"/>
      <c r="I146" s="39"/>
      <c r="J146" s="39"/>
      <c r="K146" s="70"/>
    </row>
    <row r="147" spans="4:11" x14ac:dyDescent="0.25">
      <c r="D147" s="16" t="s">
        <v>31</v>
      </c>
      <c r="E147" s="20">
        <v>9.6600000000000005E-2</v>
      </c>
      <c r="F147" s="17">
        <v>30000</v>
      </c>
      <c r="G147" s="20">
        <f t="shared" si="18"/>
        <v>0.10721103333974577</v>
      </c>
      <c r="H147" s="39"/>
      <c r="I147" s="39"/>
      <c r="J147" s="39"/>
      <c r="K147" s="70"/>
    </row>
    <row r="148" spans="4:11" x14ac:dyDescent="0.25">
      <c r="D148" s="16" t="s">
        <v>32</v>
      </c>
      <c r="E148" s="20">
        <v>6.9199999999999998E-2</v>
      </c>
      <c r="F148" s="17">
        <v>30000</v>
      </c>
      <c r="G148" s="20">
        <f t="shared" si="18"/>
        <v>7.6801278541515611E-2</v>
      </c>
      <c r="H148" s="39"/>
      <c r="I148" s="39"/>
      <c r="J148" s="39"/>
      <c r="K148" s="70"/>
    </row>
    <row r="149" spans="4:11" x14ac:dyDescent="0.25">
      <c r="D149" s="16" t="s">
        <v>14</v>
      </c>
      <c r="E149" s="20">
        <v>5.7999999999999996E-3</v>
      </c>
      <c r="F149" s="17">
        <v>30000</v>
      </c>
      <c r="G149" s="20">
        <f t="shared" si="18"/>
        <v>6.4371013806472617E-3</v>
      </c>
      <c r="H149" s="39"/>
      <c r="I149" s="39"/>
      <c r="J149" s="39"/>
      <c r="K149" s="70"/>
    </row>
    <row r="150" spans="4:11" x14ac:dyDescent="0.25">
      <c r="D150" s="16" t="s">
        <v>15</v>
      </c>
      <c r="E150" s="20">
        <v>0.01</v>
      </c>
      <c r="F150" s="17">
        <v>40000</v>
      </c>
      <c r="G150" s="20">
        <f t="shared" si="18"/>
        <v>1.479793420838451E-2</v>
      </c>
      <c r="H150" s="39"/>
      <c r="I150" s="39"/>
      <c r="J150" s="39"/>
      <c r="K150" s="70"/>
    </row>
    <row r="151" spans="4:11" x14ac:dyDescent="0.25">
      <c r="D151" s="16" t="s">
        <v>16</v>
      </c>
      <c r="E151" s="20">
        <v>2.0400000000000001E-2</v>
      </c>
      <c r="F151" s="17">
        <v>86000</v>
      </c>
      <c r="G151" s="20">
        <f t="shared" si="18"/>
        <v>6.4903739437974464E-2</v>
      </c>
      <c r="H151" s="39"/>
      <c r="I151" s="39"/>
      <c r="J151" s="39"/>
      <c r="K151" s="70"/>
    </row>
    <row r="152" spans="4:11" x14ac:dyDescent="0.25">
      <c r="D152" s="16" t="s">
        <v>20</v>
      </c>
      <c r="E152" s="20">
        <v>2.3E-3</v>
      </c>
      <c r="F152" s="17">
        <v>86000</v>
      </c>
      <c r="G152" s="20">
        <f t="shared" si="18"/>
        <v>7.3175784660461391E-3</v>
      </c>
      <c r="H152" s="39"/>
      <c r="I152" s="39"/>
      <c r="J152" s="39"/>
      <c r="K152" s="70"/>
    </row>
    <row r="153" spans="4:11" x14ac:dyDescent="0.25">
      <c r="D153" s="16" t="s">
        <v>21</v>
      </c>
      <c r="E153" s="20">
        <v>7.000000000000001E-4</v>
      </c>
      <c r="F153" s="17">
        <v>86000</v>
      </c>
      <c r="G153" s="20">
        <f t="shared" si="18"/>
        <v>2.2270890983618692E-3</v>
      </c>
      <c r="H153" s="39"/>
      <c r="I153" s="39"/>
      <c r="J153" s="39"/>
      <c r="K153" s="70"/>
    </row>
    <row r="154" spans="4:11" x14ac:dyDescent="0.25">
      <c r="D154" s="16" t="s">
        <v>22</v>
      </c>
      <c r="E154" s="20">
        <v>4.5999999999999999E-3</v>
      </c>
      <c r="F154" s="17">
        <v>86000</v>
      </c>
      <c r="G154" s="20">
        <f t="shared" si="18"/>
        <v>1.4635156932092278E-2</v>
      </c>
      <c r="H154" s="39"/>
      <c r="I154" s="39"/>
      <c r="J154" s="39"/>
      <c r="K154" s="70"/>
    </row>
    <row r="155" spans="4:11" x14ac:dyDescent="0.25">
      <c r="D155" s="16" t="s">
        <v>23</v>
      </c>
      <c r="E155" s="20">
        <v>7.7999999999999996E-3</v>
      </c>
      <c r="F155" s="17">
        <v>86000</v>
      </c>
      <c r="G155" s="20">
        <f t="shared" si="18"/>
        <v>2.4816135667460822E-2</v>
      </c>
      <c r="H155" s="39"/>
      <c r="I155" s="39"/>
      <c r="J155" s="39"/>
      <c r="K155" s="70"/>
    </row>
    <row r="156" spans="4:11" x14ac:dyDescent="0.25">
      <c r="D156" s="16" t="s">
        <v>56</v>
      </c>
      <c r="E156" s="20">
        <v>8.6E-3</v>
      </c>
      <c r="F156" s="17">
        <v>70000</v>
      </c>
      <c r="G156" s="20">
        <f t="shared" si="18"/>
        <v>2.2270890983618688E-2</v>
      </c>
      <c r="H156" s="39"/>
      <c r="I156" s="39"/>
      <c r="J156" s="39"/>
      <c r="K156" s="70"/>
    </row>
    <row r="157" spans="4:11" ht="14.4" x14ac:dyDescent="0.3">
      <c r="D157" s="81" t="s">
        <v>95</v>
      </c>
      <c r="E157" s="39"/>
      <c r="F157" s="39"/>
      <c r="G157" s="39"/>
      <c r="H157" s="39"/>
      <c r="I157" s="39"/>
      <c r="J157" s="39"/>
      <c r="K157" s="70"/>
    </row>
    <row r="158" spans="4:11" x14ac:dyDescent="0.25">
      <c r="D158" s="39"/>
      <c r="E158" s="39"/>
      <c r="F158" s="39"/>
      <c r="G158" s="39"/>
      <c r="H158" s="39"/>
      <c r="I158" s="39"/>
      <c r="J158" s="39"/>
      <c r="K158" s="70"/>
    </row>
    <row r="159" spans="4:11" x14ac:dyDescent="0.25">
      <c r="D159" s="39"/>
      <c r="E159" s="39"/>
      <c r="F159" s="39"/>
      <c r="G159" s="39"/>
      <c r="H159" s="39"/>
      <c r="I159" s="39"/>
      <c r="J159" s="39"/>
      <c r="K159" s="70"/>
    </row>
  </sheetData>
  <sheetProtection algorithmName="SHA-512" hashValue="SX0gtZO1PvpIuxMXG/H+URFHo3lssGX04kDBltNdNq8BTuDazpWee3ykGsiaZOQnkpSIg+Jqk3OAUugK9AeKew==" saltValue="/tedr+gIEGFAK+K7zunuZQ==" spinCount="100000" sheet="1" objects="1" scenarios="1"/>
  <mergeCells count="8">
    <mergeCell ref="E67:H67"/>
    <mergeCell ref="E83:I83"/>
    <mergeCell ref="E59:H59"/>
    <mergeCell ref="E6:F6"/>
    <mergeCell ref="E22:G22"/>
    <mergeCell ref="E40:H40"/>
    <mergeCell ref="E46:H46"/>
    <mergeCell ref="E53:H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386ECA505872C4384AB3ECD1E052BEA" ma:contentTypeVersion="2" ma:contentTypeDescription="Create a new document." ma:contentTypeScope="" ma:versionID="fb1329587ca79dbf6dbeb7c53900891e">
  <xsd:schema xmlns:xsd="http://www.w3.org/2001/XMLSchema" xmlns:xs="http://www.w3.org/2001/XMLSchema" xmlns:p="http://schemas.microsoft.com/office/2006/metadata/properties" xmlns:ns2="31a5feaa-565b-49b2-ba3c-73fb19e9da14" targetNamespace="http://schemas.microsoft.com/office/2006/metadata/properties" ma:root="true" ma:fieldsID="1bca3b449eada08eb21d90289f63eb2c" ns2:_="">
    <xsd:import namespace="31a5feaa-565b-49b2-ba3c-73fb19e9da1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5feaa-565b-49b2-ba3c-73fb19e9da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8A821-E225-4DBC-B1A1-F7C56FB0CB2A}">
  <ds:schemaRefs>
    <ds:schemaRef ds:uri="http://schemas.microsoft.com/sharepoint/v3/contenttype/forms"/>
  </ds:schemaRefs>
</ds:datastoreItem>
</file>

<file path=customXml/itemProps2.xml><?xml version="1.0" encoding="utf-8"?>
<ds:datastoreItem xmlns:ds="http://schemas.openxmlformats.org/officeDocument/2006/customXml" ds:itemID="{411F0E64-849A-4356-A103-9810F24566D0}">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1a5feaa-565b-49b2-ba3c-73fb19e9da14"/>
    <ds:schemaRef ds:uri="http://www.w3.org/XML/1998/namespace"/>
  </ds:schemaRefs>
</ds:datastoreItem>
</file>

<file path=customXml/itemProps3.xml><?xml version="1.0" encoding="utf-8"?>
<ds:datastoreItem xmlns:ds="http://schemas.openxmlformats.org/officeDocument/2006/customXml" ds:itemID="{D7DBCFEB-DF54-4907-8669-E5A8081F2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a5feaa-565b-49b2-ba3c-73fb19e9da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Cover</vt:lpstr>
      <vt:lpstr>User guide</vt:lpstr>
      <vt:lpstr>Calculator</vt:lpstr>
      <vt:lpstr>Inputs</vt:lpstr>
      <vt:lpstr>ATAP_C_Index</vt:lpstr>
      <vt:lpstr>ATAP_index</vt:lpstr>
      <vt:lpstr>Austr_C_Index</vt:lpstr>
      <vt:lpstr>Austr_Index</vt:lpstr>
      <vt:lpstr>Hundreds</vt:lpstr>
      <vt:lpstr>Indexation_L</vt:lpstr>
      <vt:lpstr>Road_L</vt:lpstr>
      <vt:lpstr>speed</vt:lpstr>
      <vt:lpstr>TfNSW_C_Index</vt:lpstr>
      <vt:lpstr>TfNSW_Index</vt:lpstr>
      <vt:lpstr>VehicleMix_L</vt:lpstr>
      <vt:lpstr>VehicleType_L</vt:lpstr>
    </vt:vector>
  </TitlesOfParts>
  <Company>Transport for 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Svanberg</dc:creator>
  <cp:lastModifiedBy>Alex Svanberg</cp:lastModifiedBy>
  <dcterms:created xsi:type="dcterms:W3CDTF">2019-09-04T04:15:14Z</dcterms:created>
  <dcterms:modified xsi:type="dcterms:W3CDTF">2020-06-09T01:18:03Z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0x0101005386ECA505872C4384AB3ECD1E052BEA</vt:lpwstr>
  </property>
</Properties>
</file>