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taylor6\Downloads\"/>
    </mc:Choice>
  </mc:AlternateContent>
  <xr:revisionPtr revIDLastSave="0" documentId="8_{1799342E-8409-4B31-9C27-BA53D98FF955}" xr6:coauthVersionLast="47" xr6:coauthVersionMax="47" xr10:uidLastSave="{00000000-0000-0000-0000-000000000000}"/>
  <bookViews>
    <workbookView xWindow="-120" yWindow="-120" windowWidth="29040" windowHeight="15840" activeTab="1" xr2:uid="{1255302F-7E6B-4A4C-988C-FFBD71309597}"/>
  </bookViews>
  <sheets>
    <sheet name="Information for users" sheetId="3" r:id="rId1"/>
    <sheet name="Cost Estimate Summary" sheetId="1" r:id="rId2"/>
    <sheet name="Council approval " sheetId="2" r:id="rId3"/>
    <sheet name="Feedback" sheetId="4" state="hidden" r:id="rId4"/>
  </sheets>
  <externalReferences>
    <externalReference r:id="rId5"/>
  </externalReferences>
  <definedNames>
    <definedName name="_123" localSheetId="1" hidden="1">'[1]INPUT DATA OF SCHEDULE'!#REF!</definedName>
    <definedName name="_123" localSheetId="2" hidden="1">'[1]INPUT DATA OF SCHEDULE'!#REF!</definedName>
    <definedName name="_123" localSheetId="0" hidden="1">'[1]INPUT DATA OF SCHEDULE'!#REF!</definedName>
    <definedName name="_123" hidden="1">'[1]INPUT DATA OF SCHEDULE'!#REF!</definedName>
    <definedName name="_AtRisk_" hidden="1">FALSE</definedName>
    <definedName name="_AtRisk_redundant" hidden="1">1</definedName>
    <definedName name="_AtRisk_SimSetting_AutomaticallyGenerateReports" localSheetId="1" hidden="1">FALSE</definedName>
    <definedName name="_AtRisk_SimSetting_AutomaticallyGenerateReports" localSheetId="2" hidden="1">FALSE</definedName>
    <definedName name="_AtRisk_SimSetting_AutomaticallyGenerateReports" hidden="1">TRUE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2</definedName>
    <definedName name="_AtRisk_SimSetting_MultipleCPUManualCount" localSheetId="1" hidden="1">4</definedName>
    <definedName name="_AtRisk_SimSetting_MultipleCPUManualCount" localSheetId="2" hidden="1">2</definedName>
    <definedName name="_AtRisk_SimSetting_MultipleCPUManualCount" hidden="1">8</definedName>
    <definedName name="_AtRisk_SimSetting_MultipleCPUMode" localSheetId="2" hidden="1">2</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localSheetId="1" hidden="1">0</definedName>
    <definedName name="_AtRisk_SimSetting_ReportOptionCustomItemsCount" localSheetId="2"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t1" localSheetId="1" hidden="1">{"'Flowchart'!$A$2:$AO$22"}</definedName>
    <definedName name="_Att1" localSheetId="2" hidden="1">{"'Flowchart'!$A$2:$AO$22"}</definedName>
    <definedName name="_Att1" localSheetId="0" hidden="1">{"'Flowchart'!$A$2:$AO$22"}</definedName>
    <definedName name="_Att1" hidden="1">{"'Flowchart'!$A$2:$AO$22"}</definedName>
    <definedName name="_Fill" localSheetId="1" hidden="1">'[1]INPUT DATA OF SCHEDULE'!#REF!</definedName>
    <definedName name="_Fill" hidden="1">'[1]INPUT DATA OF SCHEDULE'!#REF!</definedName>
    <definedName name="_Key1" localSheetId="1" hidden="1">#REF!</definedName>
    <definedName name="_Key1" localSheetId="2" hidden="1">#REF!</definedName>
    <definedName name="_Key1" hidden="1">#REF!</definedName>
    <definedName name="_Key123" localSheetId="1" hidden="1">#REF!</definedName>
    <definedName name="_Key123" localSheetId="2" hidden="1">#REF!</definedName>
    <definedName name="_Key123" hidden="1">#REF!</definedName>
    <definedName name="_Key2" localSheetId="1" hidden="1">#REF!</definedName>
    <definedName name="_Key2" localSheetId="2" hidden="1">#REF!</definedName>
    <definedName name="_Key2" hidden="1">#REF!</definedName>
    <definedName name="_key22" localSheetId="1" hidden="1">#REF!</definedName>
    <definedName name="_key22" localSheetId="2" hidden="1">#REF!</definedName>
    <definedName name="_key22" hidden="1">#REF!</definedName>
    <definedName name="_Order1" hidden="1">255</definedName>
    <definedName name="_Order2" hidden="1">255</definedName>
    <definedName name="Att" localSheetId="1" hidden="1">{"'Flowchart'!$A$2:$AO$22"}</definedName>
    <definedName name="Att" localSheetId="2" hidden="1">{"'Flowchart'!$A$2:$AO$22"}</definedName>
    <definedName name="Att" localSheetId="0" hidden="1">{"'Flowchart'!$A$2:$AO$22"}</definedName>
    <definedName name="Att" hidden="1">{"'Flowchart'!$A$2:$AO$22"}</definedName>
    <definedName name="Attachment" localSheetId="1" hidden="1">{"'Flowchart'!$A$2:$AO$22"}</definedName>
    <definedName name="Attachment" localSheetId="2" hidden="1">{"'Flowchart'!$A$2:$AO$22"}</definedName>
    <definedName name="Attachment" localSheetId="0" hidden="1">{"'Flowchart'!$A$2:$AO$22"}</definedName>
    <definedName name="Attachment" hidden="1">{"'Flowchart'!$A$2:$AO$22"}</definedName>
    <definedName name="Attachment1" localSheetId="1" hidden="1">{"'Flowchart'!$A$2:$AO$22"}</definedName>
    <definedName name="Attachment1" localSheetId="2" hidden="1">{"'Flowchart'!$A$2:$AO$22"}</definedName>
    <definedName name="Attachment1" localSheetId="0" hidden="1">{"'Flowchart'!$A$2:$AO$22"}</definedName>
    <definedName name="Attachment1" hidden="1">{"'Flowchart'!$A$2:$AO$22"}</definedName>
    <definedName name="Flowchart" localSheetId="1" hidden="1">{"'Flowchart'!$A$2:$AO$22"}</definedName>
    <definedName name="Flowchart" localSheetId="2" hidden="1">{"'Flowchart'!$A$2:$AO$22"}</definedName>
    <definedName name="Flowchart" localSheetId="0" hidden="1">{"'Flowchart'!$A$2:$AO$22"}</definedName>
    <definedName name="Flowchart" hidden="1">{"'Flowchart'!$A$2:$AO$22"}</definedName>
    <definedName name="Hello" hidden="1">3</definedName>
    <definedName name="HTML_C" localSheetId="1" hidden="1">{"'Flowchart'!$A$2:$AO$22"}</definedName>
    <definedName name="HTML_C" localSheetId="2" hidden="1">{"'Flowchart'!$A$2:$AO$22"}</definedName>
    <definedName name="HTML_C" localSheetId="0" hidden="1">{"'Flowchart'!$A$2:$AO$22"}</definedName>
    <definedName name="HTML_C" hidden="1">{"'Flowchart'!$A$2:$AO$22"}</definedName>
    <definedName name="HTML_CodePage" hidden="1">1252</definedName>
    <definedName name="HTML_Control" localSheetId="1" hidden="1">{"'Flowchart'!$A$2:$AO$22"}</definedName>
    <definedName name="HTML_Control" localSheetId="2" hidden="1">{"'Flowchart'!$A$2:$AO$22"}</definedName>
    <definedName name="HTML_Control" localSheetId="0" hidden="1">{"'Flowchart'!$A$2:$AO$22"}</definedName>
    <definedName name="HTML_Control" hidden="1">{"'Flowchart'!$A$2:$AO$22"}</definedName>
    <definedName name="HTML_Description" hidden="1">""</definedName>
    <definedName name="HTML_Email" hidden="1">""</definedName>
    <definedName name="HTML_Header" hidden="1">"Flowchart"</definedName>
    <definedName name="HTML_LastUpdate" hidden="1">"23/03/99"</definedName>
    <definedName name="HTML_LineAfter" hidden="1">FALSE</definedName>
    <definedName name="HTML_LineBefore" hidden="1">FALSE</definedName>
    <definedName name="HTML_Name" hidden="1">"Phil Sheldrick"</definedName>
    <definedName name="HTML_OBDlg2" hidden="1">TRUE</definedName>
    <definedName name="HTML_OBDlg4" hidden="1">TRUE</definedName>
    <definedName name="HTML_OS" hidden="1">0</definedName>
    <definedName name="HTML_PathFile" hidden="1">"C:\My Documents\MyHTML.htm"</definedName>
    <definedName name="HTML_Title" hidden="1">"PMTemplate"</definedName>
    <definedName name="k" localSheetId="1" hidden="1">#REF!</definedName>
    <definedName name="k" localSheetId="2" hidden="1">#REF!</definedName>
    <definedName name="k" hidden="1">#REF!</definedName>
    <definedName name="l" localSheetId="1" hidden="1">#REF!</definedName>
    <definedName name="l" localSheetId="2" hidden="1">#REF!</definedName>
    <definedName name="l" hidden="1">#REF!</definedName>
    <definedName name="mm" localSheetId="1" hidden="1">'[1]INPUT DATA OF SCHEDULE'!#REF!</definedName>
    <definedName name="mm" localSheetId="2" hidden="1">'[1]INPUT DATA OF SCHEDULE'!#REF!</definedName>
    <definedName name="mm" hidden="1">'[1]INPUT DATA OF SCHEDULE'!#REF!</definedName>
    <definedName name="new_fill" localSheetId="1" hidden="1">'[1]INPUT DATA OF SCHEDULE'!#REF!</definedName>
    <definedName name="new_fill" hidden="1">'[1]INPUT DATA OF SCHEDULE'!#REF!</definedName>
    <definedName name="p" localSheetId="1" hidden="1">#REF!</definedName>
    <definedName name="p" localSheetId="2" hidden="1">#REF!</definedName>
    <definedName name="p" hidden="1">#REF!</definedName>
    <definedName name="Pal_Workbook_GUID" hidden="1">"4ZTA8CN83U77B2XGER49E5WU"</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 hidden="1">7</definedName>
    <definedName name="RiskHasSettings" localSheetId="2" hidden="1">8</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localSheetId="2" hidden="1">FALSE</definedName>
    <definedName name="RiskMultipleCPUSupportEnabled" hidden="1">TRUE</definedName>
    <definedName name="RiskNumIterations" localSheetId="1" hidden="1">10000</definedName>
    <definedName name="RiskNumIterations" localSheetId="2" hidden="1">10000</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localSheetId="2" hidden="1">"$G$240"</definedName>
    <definedName name="RiskSelectedCell" hidden="1">"$C$44"</definedName>
    <definedName name="RiskSimulationResultsStorageLocation" hidden="1">"2"</definedName>
    <definedName name="RiskStandardRecalc" hidden="1">1</definedName>
    <definedName name="RiskSwapState" localSheetId="2" hidden="1">"TRUE"</definedName>
    <definedName name="RiskSwapState" hidden="1">TRUE</definedName>
    <definedName name="RiskUpdateDisplay" hidden="1">FALSE</definedName>
    <definedName name="RiskUseDifferentSeedForEachSim" hidden="1">TRUE</definedName>
    <definedName name="RiskUseFixedSeed" localSheetId="1" hidden="1">TRUE</definedName>
    <definedName name="RiskUseFixedSeed" localSheetId="2" hidden="1">TRUE</definedName>
    <definedName name="RiskUseFixedSeed" hidden="1">FALSE</definedName>
    <definedName name="RiskUseMultipleCPUs" localSheetId="2" hidden="1">FALSE</definedName>
    <definedName name="RiskUseMultipleCPUs" hidden="1">TRUE</definedName>
    <definedName name="s" localSheetId="1" hidden="1">#REF!</definedName>
    <definedName name="s" localSheetId="2" hidden="1">#REF!</definedName>
    <definedName name="s" hidden="1">#REF!</definedName>
    <definedName name="test1" localSheetId="1" hidden="1">{"'Flowchart'!$A$2:$AO$22"}</definedName>
    <definedName name="test1" localSheetId="2" hidden="1">{"'Flowchart'!$A$2:$AO$22"}</definedName>
    <definedName name="test1" localSheetId="0" hidden="1">{"'Flowchart'!$A$2:$AO$22"}</definedName>
    <definedName name="test1" hidden="1">{"'Flowchart'!$A$2:$AO$22"}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F43" i="1"/>
  <c r="F3" i="2"/>
  <c r="C3" i="2"/>
  <c r="G48" i="1"/>
  <c r="G49" i="1"/>
  <c r="G41" i="1"/>
  <c r="G34" i="1"/>
  <c r="G28" i="1"/>
  <c r="G31" i="1"/>
  <c r="F58" i="1"/>
  <c r="F51" i="1"/>
  <c r="F61" i="1"/>
  <c r="F40" i="1" l="1"/>
  <c r="F30" i="1"/>
  <c r="F56" i="1"/>
  <c r="F54" i="1"/>
  <c r="F50" i="1"/>
  <c r="F49" i="1"/>
  <c r="F55" i="1"/>
  <c r="F47" i="1"/>
  <c r="F46" i="1"/>
  <c r="F45" i="1"/>
  <c r="F44" i="1"/>
  <c r="F41" i="1"/>
  <c r="D25" i="1"/>
  <c r="D63" i="1" s="1"/>
  <c r="F23" i="1"/>
  <c r="G23" i="1" s="1"/>
  <c r="F6" i="2"/>
  <c r="D7" i="2" s="1"/>
  <c r="C2" i="2"/>
  <c r="F29" i="1" l="1"/>
  <c r="F32" i="1"/>
  <c r="F48" i="1"/>
  <c r="D34" i="1"/>
  <c r="F34" i="1" s="1"/>
  <c r="F36" i="1"/>
  <c r="F35" i="1"/>
  <c r="F37" i="1"/>
  <c r="D8" i="2"/>
  <c r="H101" i="1" l="1"/>
  <c r="F64" i="1" s="1"/>
  <c r="E63" i="1"/>
  <c r="E65" i="1" s="1"/>
  <c r="E69" i="1" s="1"/>
  <c r="D65" i="1"/>
  <c r="D69" i="1" s="1"/>
  <c r="F59" i="1"/>
  <c r="F60" i="1"/>
  <c r="D57" i="1"/>
  <c r="F53" i="1"/>
  <c r="D52" i="1"/>
  <c r="F52" i="1" s="1"/>
  <c r="F38" i="1"/>
  <c r="D31" i="1"/>
  <c r="G25" i="1"/>
  <c r="G14" i="1" s="1"/>
  <c r="F27" i="1"/>
  <c r="D26" i="1"/>
  <c r="F26" i="1" s="1"/>
  <c r="D66" i="1"/>
  <c r="G62" i="1" l="1"/>
  <c r="G24" i="1"/>
  <c r="G15" i="1"/>
  <c r="E66" i="1"/>
  <c r="F66" i="1" s="1"/>
  <c r="G7" i="2"/>
  <c r="G8" i="2" s="1"/>
  <c r="F33" i="1"/>
  <c r="F28" i="1"/>
  <c r="F31" i="1"/>
  <c r="D67" i="1"/>
  <c r="D70" i="1" s="1"/>
  <c r="E67" i="1"/>
  <c r="E70" i="1" s="1"/>
  <c r="F25" i="1"/>
  <c r="F39" i="1"/>
  <c r="F57" i="1"/>
  <c r="G12" i="1" l="1"/>
  <c r="G11" i="1" s="1"/>
  <c r="G63" i="1" s="1"/>
  <c r="H42" i="1" l="1"/>
  <c r="H43" i="1"/>
  <c r="G64" i="1"/>
  <c r="H58" i="1"/>
  <c r="H40" i="1"/>
  <c r="H19" i="1" l="1"/>
  <c r="H30" i="1"/>
  <c r="H61" i="1"/>
  <c r="H29" i="1"/>
  <c r="H54" i="1"/>
  <c r="H56" i="1"/>
  <c r="H45" i="1"/>
  <c r="H47" i="1"/>
  <c r="H51" i="1"/>
  <c r="H32" i="1"/>
  <c r="H49" i="1"/>
  <c r="H46" i="1"/>
  <c r="H48" i="1"/>
  <c r="H55" i="1"/>
  <c r="H50" i="1"/>
  <c r="H44" i="1"/>
  <c r="H41" i="1"/>
  <c r="H20" i="1"/>
  <c r="H22" i="1"/>
  <c r="H21" i="1"/>
  <c r="H17" i="1"/>
  <c r="H16" i="1"/>
  <c r="H14" i="1"/>
  <c r="H34" i="1"/>
  <c r="H36" i="1"/>
  <c r="H37" i="1"/>
  <c r="H35" i="1"/>
  <c r="F63" i="1"/>
  <c r="H25" i="1"/>
  <c r="H12" i="1"/>
  <c r="H62" i="1"/>
  <c r="H60" i="1"/>
  <c r="H33" i="1"/>
  <c r="H23" i="1"/>
  <c r="F11" i="1"/>
  <c r="H10" i="1"/>
  <c r="H39" i="1"/>
  <c r="H13" i="1"/>
  <c r="H11" i="1"/>
  <c r="H64" i="1"/>
  <c r="H53" i="1"/>
  <c r="H28" i="1"/>
  <c r="H15" i="1"/>
  <c r="H26" i="1"/>
  <c r="H59" i="1"/>
  <c r="H38" i="1"/>
  <c r="H24" i="1"/>
  <c r="H57" i="1"/>
  <c r="H31" i="1"/>
  <c r="H18" i="1"/>
  <c r="H63" i="1"/>
  <c r="H52" i="1"/>
  <c r="H27" i="1"/>
  <c r="G65" i="1" l="1"/>
  <c r="G66" i="1" l="1"/>
  <c r="H66" i="1" s="1"/>
  <c r="G69" i="1"/>
  <c r="H69" i="1" s="1"/>
  <c r="H65" i="1"/>
  <c r="F65" i="1"/>
  <c r="C8" i="2"/>
  <c r="G67" i="1" l="1"/>
  <c r="G70" i="1" s="1"/>
  <c r="C7" i="2"/>
  <c r="F69" i="1"/>
  <c r="F8" i="2" l="1"/>
  <c r="H67" i="1"/>
  <c r="F67" i="1"/>
  <c r="H70" i="1"/>
  <c r="F7" i="2"/>
  <c r="F70" i="1"/>
</calcChain>
</file>

<file path=xl/sharedStrings.xml><?xml version="1.0" encoding="utf-8"?>
<sst xmlns="http://schemas.openxmlformats.org/spreadsheetml/2006/main" count="318" uniqueCount="231">
  <si>
    <t>Key information</t>
  </si>
  <si>
    <t>This council cost estimating tool has been created to assist councils in applying for projects under the new Road Safety Program as well any future road safety programs.</t>
  </si>
  <si>
    <t>Councils are still required to develop their base estimates utilising their own estimating systems and tools</t>
  </si>
  <si>
    <t>This tool allows Councils to summarise their estimates and submit a project cost estimate in a consistent manner</t>
  </si>
  <si>
    <r>
      <t xml:space="preserve">This tool is </t>
    </r>
    <r>
      <rPr>
        <b/>
        <sz val="10"/>
        <color rgb="FF000000"/>
        <rFont val="Arial"/>
        <family val="2"/>
      </rPr>
      <t>mandatory</t>
    </r>
    <r>
      <rPr>
        <sz val="10"/>
        <color rgb="FF000000"/>
        <rFont val="Arial"/>
        <family val="2"/>
      </rPr>
      <t>,</t>
    </r>
    <r>
      <rPr>
        <sz val="10"/>
        <color rgb="FF000000"/>
        <rFont val="Arial"/>
      </rPr>
      <t xml:space="preserve"> as it will be used to facilitate the estimate review and assessment process by TfNSW </t>
    </r>
  </si>
  <si>
    <t>The Cost Estimate Summary provides standardised summary items for assessment and comparison purposes and improved visibility and clarity of estimated contingency levels that may be applied to the project estimate</t>
  </si>
  <si>
    <t>Instructions to complete the template:</t>
  </si>
  <si>
    <t>1.  Council to prepare their project estimate using their own estimating system and tools. 
(The Council Estimate should be developed to the appropriate level of detail based on the phase of the project and current knowledge)</t>
  </si>
  <si>
    <t>2.  Open the [Cost Estimate Summary] tab. (NOTE: this is the primary working sheet)</t>
  </si>
  <si>
    <t>Cost Estimate Summary tab</t>
  </si>
  <si>
    <t>3.  (Cell A1) Insert Council Logo or identifier if appropriate</t>
  </si>
  <si>
    <t>4.  (Cell A2) Enter the Project Name</t>
  </si>
  <si>
    <t>5.  (Cell A3) Enter the Program Name</t>
  </si>
  <si>
    <t>6.  (Cell A4) Enter the Project Location</t>
  </si>
  <si>
    <t xml:space="preserve">7.  (Cell A5) Enter the Project Suburb </t>
  </si>
  <si>
    <t>8.  (Cell A7) Enter the Type/Level of the Project Estimate (i.e. Strategic, Concept, Detailed, etc)</t>
  </si>
  <si>
    <t>9.  (Cell G2) Enter the current date</t>
  </si>
  <si>
    <t>10.  (Cell G3) Enter the Safer Roads Portal project ID (i.e. Project-XXXX)</t>
  </si>
  <si>
    <t>11.  (Cell G4) Enter the Council name</t>
  </si>
  <si>
    <r>
      <t xml:space="preserve">12.  (Cell H7) Enter the expected/estimated Duration for the </t>
    </r>
    <r>
      <rPr>
        <u/>
        <sz val="10"/>
        <rFont val="Arial"/>
        <family val="2"/>
      </rPr>
      <t>Construction</t>
    </r>
    <r>
      <rPr>
        <sz val="10"/>
        <rFont val="Arial"/>
        <family val="2"/>
      </rPr>
      <t xml:space="preserve"> Period</t>
    </r>
  </si>
  <si>
    <r>
      <t xml:space="preserve">13.  Complete the </t>
    </r>
    <r>
      <rPr>
        <b/>
        <sz val="10"/>
        <rFont val="Arial"/>
        <family val="2"/>
      </rPr>
      <t>Project Cost Estimate section</t>
    </r>
    <r>
      <rPr>
        <sz val="10"/>
        <rFont val="Arial"/>
        <family val="2"/>
      </rPr>
      <t xml:space="preserve"> - this requires input into cells in </t>
    </r>
    <r>
      <rPr>
        <b/>
        <sz val="10"/>
        <rFont val="Arial"/>
        <family val="2"/>
      </rPr>
      <t>Columns D, E, F</t>
    </r>
    <r>
      <rPr>
        <sz val="10"/>
        <rFont val="Arial"/>
        <family val="2"/>
      </rPr>
      <t xml:space="preserve"> as relevant (</t>
    </r>
    <r>
      <rPr>
        <b/>
        <sz val="10"/>
        <rFont val="Arial"/>
        <family val="2"/>
      </rPr>
      <t>Rows 10 to Row 62 only</t>
    </r>
    <r>
      <rPr>
        <sz val="10"/>
        <rFont val="Arial"/>
        <family val="2"/>
      </rPr>
      <t>)</t>
    </r>
  </si>
  <si>
    <t xml:space="preserve">14.  Using details from the Council's project estimate, update the Quantity, Unit and Rate for each item that is relevant to the project </t>
  </si>
  <si>
    <t>15.  NOTE: Do not delete or overwrite the SUBTOTAL formulas in Cells G11 and G25</t>
  </si>
  <si>
    <t>16.  NOTE: Cells G12, G14, G15, G23, G24, G62 contain formula that may be used to assist in determining costs for these items, alternatively the formula in these cells can be deleted or overwritten by Council by using values determined in their estimate</t>
  </si>
  <si>
    <r>
      <t xml:space="preserve">17. Complete the </t>
    </r>
    <r>
      <rPr>
        <b/>
        <sz val="10"/>
        <rFont val="Arial"/>
        <family val="2"/>
      </rPr>
      <t>Contingency for estimates section</t>
    </r>
    <r>
      <rPr>
        <sz val="10"/>
        <rFont val="Arial"/>
        <family val="2"/>
      </rPr>
      <t xml:space="preserve"> - this requires input into the highlighted cells in </t>
    </r>
    <r>
      <rPr>
        <b/>
        <sz val="10"/>
        <rFont val="Arial"/>
        <family val="2"/>
      </rPr>
      <t>Columns H</t>
    </r>
    <r>
      <rPr>
        <sz val="10"/>
        <rFont val="Arial"/>
        <family val="2"/>
      </rPr>
      <t xml:space="preserve"> as relevant (</t>
    </r>
    <r>
      <rPr>
        <b/>
        <sz val="10"/>
        <rFont val="Arial"/>
        <family val="2"/>
      </rPr>
      <t>Cells H79; H82; H88; H90; H92; H98 only</t>
    </r>
    <r>
      <rPr>
        <sz val="10"/>
        <rFont val="Arial"/>
        <family val="2"/>
      </rPr>
      <t>)</t>
    </r>
  </si>
  <si>
    <t>18.  Refer to the Notes beneath the Contingency table for guidance on whether to apply an increased or decreased contingency value</t>
  </si>
  <si>
    <t>19.  Consider each Task/activity identified in the table. 
Determine the appropriate level of contingency that should be applied to each Task/activity
Use the Activity Comments, the Yes/No (increase/decrease) suggestions and the % values associated to the Task as guidance in determining the appropriate contingency % to be applied</t>
  </si>
  <si>
    <t>20.  It is recommended to Highlight the appropriate Yes/No cell that was used to justify the contingency % and make comments to support selection.  (Example screenshot below)</t>
  </si>
  <si>
    <t>21.  (Cell H79) Enter the appropriate contingency value based on risk and confidence levels at the current time</t>
  </si>
  <si>
    <t>22.  (Cell H82) Enter the appropriate contingency value based on risk and confidence levels at the current time</t>
  </si>
  <si>
    <t>23.  (Cell H88) Enter the appropriate contingency value based on risk and confidence levels at the current time</t>
  </si>
  <si>
    <t>24.  (Cell H90) Enter the appropriate contingency value based on risk and confidence levels at the current time</t>
  </si>
  <si>
    <t>25.  (Cell H92) Enter the appropriate contingency value based on risk and confidence levels at the current time</t>
  </si>
  <si>
    <t>26.  (Cell H98) Enter the appropriate contingency value based on risk and confidence levels at the current time</t>
  </si>
  <si>
    <t>27.  Check that the Total Contingency Value (Cell H101) has transferred correctly to Cell (F64)</t>
  </si>
  <si>
    <t>Council approval tab</t>
  </si>
  <si>
    <t>28.  Check that Project Description; Program ID Number; Council Name; Date; and estimate values have correctly transferred from the [Cost Estimate Summary] tab.</t>
  </si>
  <si>
    <t>29.  (Cell C2) Check that Project Description has transferred correctly from the [Cost Estimate Summary] tab. 
(Note: that this is a combined Project Name and Program name)</t>
  </si>
  <si>
    <t xml:space="preserve">30.  (Cell C3) Check that Program ID Number has transferred correctly from the [Cost Estimate Summary] tab. </t>
  </si>
  <si>
    <t xml:space="preserve">31.  (Cell F3) Check that Council Name has transferred correctly from the [Cost Estimate Summary] tab. </t>
  </si>
  <si>
    <t xml:space="preserve">32.  (Cell C4) Use the Dropdown selection to select "Federal", "State", or "Joint Federal &amp; State" </t>
  </si>
  <si>
    <t>33.  (Cell F4) Enter whether delivery will be undertaken by Council Resource or Contract</t>
  </si>
  <si>
    <t>34.  (Cell C5) Enter brief details of the basis for the estimate, such as scope, inclusions, exclusions, etc (or refer to other details provided in Council Estimate)</t>
  </si>
  <si>
    <t xml:space="preserve">35.  (Cell C6) Use the Dropdown selection to select "Strategic", "Concept", or "Detailed" </t>
  </si>
  <si>
    <t>36.  (Cell F6) Check that date has transferred correctly from the [Cost Estimate Summary] tab.</t>
  </si>
  <si>
    <t>37.  (Cell C7) Check that P50 cost estimate value has transferred correctly from the [Cost Estimate Summary] tab.</t>
  </si>
  <si>
    <t>38.  (Cell D7) Check that value has transferred correctly from the [Cost Estimate Summary] tab.</t>
  </si>
  <si>
    <t>39.  (Cell F7) Check that P50 cost estimate has transferred correctly from the [Cost Estimate Summary] tab.</t>
  </si>
  <si>
    <t>40.  (Cell G7) Check that value has transferred correctly from the [Cost Estimate Summary] tab.</t>
  </si>
  <si>
    <t>41.  (Cell C8) Check that P90 cost estimate has transferred correctly from the [Cost Estimate Summary] tab.</t>
  </si>
  <si>
    <t>42.  (Cell D8) Check that value has transferred correctly from the [Cost Estimate Summary] tab.</t>
  </si>
  <si>
    <t>43.  (Cell F8) Check that P90 cost estimate has transferred correctly from the [Cost Estimate Summary] tab.</t>
  </si>
  <si>
    <t>44.  (Cell G8) Check that value has transferred correctly from the [Cost Estimate Summary] tab.</t>
  </si>
  <si>
    <t>45.  Council Estimate Preparation - Enter the name and position of the Council Representative that prepared the Estimate plus sign and date form</t>
  </si>
  <si>
    <t>46.  After completing the entire form, upload this document as the estimate for the file type in the Safer Roads Portal when completing the project nomination form.</t>
  </si>
  <si>
    <t>Sidling Hill</t>
  </si>
  <si>
    <t>Current Date:</t>
  </si>
  <si>
    <t>Safety Works</t>
  </si>
  <si>
    <t>Program ID:</t>
  </si>
  <si>
    <t>62.863km to 68.725km North of Tamworth, Segments 1660-1700</t>
  </si>
  <si>
    <t>Council Name:</t>
  </si>
  <si>
    <t>Regional City Council</t>
  </si>
  <si>
    <t>Project Cost Estimate</t>
  </si>
  <si>
    <t>Construction Duration:</t>
  </si>
  <si>
    <t>**Ensure Construction duration is updated appropriately</t>
  </si>
  <si>
    <t>Description</t>
  </si>
  <si>
    <t>Quantity</t>
  </si>
  <si>
    <t>Unit</t>
  </si>
  <si>
    <t>Cost</t>
  </si>
  <si>
    <t>Comments</t>
  </si>
  <si>
    <t>Rate</t>
  </si>
  <si>
    <t>Amount</t>
  </si>
  <si>
    <t>%</t>
  </si>
  <si>
    <t>Costs to date</t>
  </si>
  <si>
    <t>Infrastructure development</t>
  </si>
  <si>
    <t>m2</t>
  </si>
  <si>
    <t>Project management</t>
  </si>
  <si>
    <t>Community consultation/engagement</t>
  </si>
  <si>
    <t>Concept development</t>
  </si>
  <si>
    <t>Detailed design &amp; documentation</t>
  </si>
  <si>
    <t>Survey</t>
  </si>
  <si>
    <t>Geotechnical assessment</t>
  </si>
  <si>
    <t>Environmental assessment</t>
  </si>
  <si>
    <t>Biodiversity offsets</t>
  </si>
  <si>
    <t>Road safety audit</t>
  </si>
  <si>
    <t>Safe systems assessment</t>
  </si>
  <si>
    <t>Funding acknowledgement signage</t>
  </si>
  <si>
    <t>Property acquisition</t>
  </si>
  <si>
    <t>Utility services</t>
  </si>
  <si>
    <t>Infrastructure construction</t>
  </si>
  <si>
    <t>Construction preliminary/establishment</t>
  </si>
  <si>
    <t>w</t>
  </si>
  <si>
    <t>Property adjustments</t>
  </si>
  <si>
    <t>ea</t>
  </si>
  <si>
    <t>Drainage</t>
  </si>
  <si>
    <t>m</t>
  </si>
  <si>
    <t>Clearing and grubbing</t>
  </si>
  <si>
    <t>ha</t>
  </si>
  <si>
    <t>Clear zone adjustments (trees, fencing)</t>
  </si>
  <si>
    <t>Earthworks</t>
  </si>
  <si>
    <t>Haulage and tipping / waste costs</t>
  </si>
  <si>
    <t>m3</t>
  </si>
  <si>
    <t>Pavements - concrete</t>
  </si>
  <si>
    <t>Pavements - flexible</t>
  </si>
  <si>
    <t>Pavements - high friction seal</t>
  </si>
  <si>
    <t>Pavements - other seal</t>
  </si>
  <si>
    <t>Pavements - shoulder sealing</t>
  </si>
  <si>
    <t>Structures - bridges, tunnels, retaining walls</t>
  </si>
  <si>
    <t>Facilities, finishing works</t>
  </si>
  <si>
    <t>Rest areas amenities (toilets, shelters, bins, tables)</t>
  </si>
  <si>
    <t>Safety barrier</t>
  </si>
  <si>
    <t>Safety barrier - install new safety barrier</t>
  </si>
  <si>
    <t>Safety barrier - install new terminal/s</t>
  </si>
  <si>
    <t>Safety barrier - removal of safety barrier and/or terminal/s</t>
  </si>
  <si>
    <t>Pedestrian fencing and other fencing</t>
  </si>
  <si>
    <t xml:space="preserve">Concrete medians and islands </t>
  </si>
  <si>
    <t>Kerb, gutter, kerb blisters, kerb ramps, paths</t>
  </si>
  <si>
    <t>Raised threshold (raised pedestrian crossing, raised safety platform at intersection)</t>
  </si>
  <si>
    <t>Raised threshold (i.e. raised pedestrian crossing, raised safety platform at intersection)</t>
  </si>
  <si>
    <t>Signage &amp; guideposts (advance warning, curve advisory markers, intersection, road features)</t>
  </si>
  <si>
    <t>Signage &amp; guideposts (i.e. advance warning, CAMs, intersection, road features)</t>
  </si>
  <si>
    <t>Line marking (thermoplastic, audio-tactile, transverse)</t>
  </si>
  <si>
    <t>Line marking (i.e. thermo, audio-tactile, transverse)</t>
  </si>
  <si>
    <t>Landscaping</t>
  </si>
  <si>
    <t>Other (if no relevant category listed, provide details of item in comments column)</t>
  </si>
  <si>
    <t>item</t>
  </si>
  <si>
    <t>Traffic management &amp; temporary works</t>
  </si>
  <si>
    <t>Signal, sign, ITS control</t>
  </si>
  <si>
    <t>Traffic signals (hardware, software, cabling, lanterns)</t>
  </si>
  <si>
    <t>ITS signage (vehicle activated signage)</t>
  </si>
  <si>
    <t>ITS Signage (i.e. Vehicle Activated Signage)</t>
  </si>
  <si>
    <t>Street lighting</t>
  </si>
  <si>
    <t>Street Lighting</t>
  </si>
  <si>
    <t>Environmental measures</t>
  </si>
  <si>
    <t>Public utility adjustment</t>
  </si>
  <si>
    <t>Supplementary items</t>
  </si>
  <si>
    <t>Finalisation</t>
  </si>
  <si>
    <t>Base Cost Estimate</t>
  </si>
  <si>
    <t>Inherent &amp; contingent risk contingency</t>
  </si>
  <si>
    <t>P90 Current Cost Estimate</t>
  </si>
  <si>
    <t>Outturn risk contingency</t>
  </si>
  <si>
    <t>P90 Outturn Cost Estimate</t>
  </si>
  <si>
    <t>P50 Current Cost Estimate</t>
  </si>
  <si>
    <t>P50 Outturn Cost Estimate</t>
  </si>
  <si>
    <t>Contingency for Estimates</t>
  </si>
  <si>
    <t>Contingency for Strategic Estimates that have been derived using TYPICAL rates such as the ones indicated below should be in the range of 40-70% depending on the confidence and reliability of the of the information used in preparing the estimate. Please note that the estimating manual recommends a range of 35-70%, the 35-40% should be used only if the project has been advanced to concept but for some reason is titled strategic. While the suggested values are based on Strategic Estimates, the applicant can assign much lower contingency values against the task/activity (or even 0%, if no contingency is required). Any number (from 0% to 100%) can be assigned to the contingency value in the table. The table simply adds all contingencies assigned to a total amount at the bottom
One way to derive a contingency % is by testing the reliability and confidence there is in different aspects of the information used to generate the estimate:</t>
  </si>
  <si>
    <t>** Enter contingency value (%) in Gold highlighted cells below</t>
  </si>
  <si>
    <t>Task/activity</t>
  </si>
  <si>
    <t>Highly confident and reliable</t>
  </si>
  <si>
    <t>Reasonably confident and reliable</t>
  </si>
  <si>
    <t>Not confident and not reliable</t>
  </si>
  <si>
    <t>Contingency</t>
  </si>
  <si>
    <t>Project scope</t>
  </si>
  <si>
    <t>• Is it well defined?</t>
  </si>
  <si>
    <r>
      <t>No</t>
    </r>
    <r>
      <rPr>
        <sz val="12"/>
        <rFont val="Calibri"/>
        <family val="2"/>
      </rPr>
      <t>↑</t>
    </r>
    <r>
      <rPr>
        <sz val="12"/>
        <rFont val="Arial"/>
        <family val="2"/>
      </rPr>
      <t/>
    </r>
  </si>
  <si>
    <r>
      <t>Yes</t>
    </r>
    <r>
      <rPr>
        <sz val="12"/>
        <rFont val="Calibri"/>
        <family val="2"/>
        <scheme val="minor"/>
      </rPr>
      <t>↓</t>
    </r>
  </si>
  <si>
    <t>• Is there room to vary the works?</t>
  </si>
  <si>
    <r>
      <t>No</t>
    </r>
    <r>
      <rPr>
        <sz val="12"/>
        <rFont val="Calibri"/>
        <family val="2"/>
        <scheme val="minor"/>
      </rPr>
      <t>↓</t>
    </r>
    <r>
      <rPr>
        <sz val="12"/>
        <rFont val="Arial"/>
        <family val="2"/>
      </rPr>
      <t/>
    </r>
  </si>
  <si>
    <r>
      <t>Yes</t>
    </r>
    <r>
      <rPr>
        <sz val="12"/>
        <rFont val="Calibri"/>
        <family val="2"/>
        <scheme val="minor"/>
      </rPr>
      <t>↑</t>
    </r>
  </si>
  <si>
    <t>• Are there many options?</t>
  </si>
  <si>
    <t>Risks</t>
  </si>
  <si>
    <r>
      <rPr>
        <sz val="12"/>
        <rFont val="Calibri"/>
        <family val="2"/>
      </rPr>
      <t xml:space="preserve">• </t>
    </r>
    <r>
      <rPr>
        <sz val="12"/>
        <rFont val="Arial"/>
        <family val="2"/>
      </rPr>
      <t>Are there significant risks with this Project? No</t>
    </r>
    <r>
      <rPr>
        <sz val="12"/>
        <rFont val="Calibri"/>
        <family val="2"/>
        <scheme val="minor"/>
      </rPr>
      <t>↓</t>
    </r>
    <r>
      <rPr>
        <sz val="12"/>
        <rFont val="Arial"/>
        <family val="2"/>
      </rPr>
      <t>Yes</t>
    </r>
    <r>
      <rPr>
        <sz val="12"/>
        <rFont val="Calibri"/>
        <family val="2"/>
        <scheme val="minor"/>
      </rPr>
      <t>↑</t>
    </r>
  </si>
  <si>
    <r>
      <rPr>
        <sz val="12"/>
        <rFont val="Calibri"/>
        <family val="2"/>
      </rPr>
      <t xml:space="preserve">▪ </t>
    </r>
    <r>
      <rPr>
        <sz val="12"/>
        <rFont val="Arial"/>
        <family val="2"/>
      </rPr>
      <t>Political</t>
    </r>
  </si>
  <si>
    <t>▪ Community</t>
  </si>
  <si>
    <t>▪ Technical</t>
  </si>
  <si>
    <t>▪ Financial</t>
  </si>
  <si>
    <t>• Has a detailed risk analysis been undertaken?</t>
  </si>
  <si>
    <t>Constructability</t>
  </si>
  <si>
    <t>• Has a constructability review been under taken?</t>
  </si>
  <si>
    <t>• Is constructability a problem?</t>
  </si>
  <si>
    <t>Key dates</t>
  </si>
  <si>
    <t>• Are the Projects dates known?</t>
  </si>
  <si>
    <t>• Is the project planned for the distant future?</t>
  </si>
  <si>
    <t>Information</t>
  </si>
  <si>
    <r>
      <rPr>
        <sz val="12"/>
        <rFont val="Calibri"/>
        <family val="2"/>
      </rPr>
      <t>•</t>
    </r>
    <r>
      <rPr>
        <sz val="12"/>
        <rFont val="Arial"/>
        <family val="2"/>
      </rPr>
      <t xml:space="preserve"> Has any investigation been undertaken (include desk top studies)?</t>
    </r>
  </si>
  <si>
    <r>
      <rPr>
        <sz val="12"/>
        <rFont val="Calibri"/>
        <family val="2"/>
      </rPr>
      <t xml:space="preserve">▪ </t>
    </r>
    <r>
      <rPr>
        <sz val="12"/>
        <rFont val="Arial"/>
        <family val="2"/>
      </rPr>
      <t>Geotechnical</t>
    </r>
  </si>
  <si>
    <t>▪ Heritage</t>
  </si>
  <si>
    <t>▪ Environmental</t>
  </si>
  <si>
    <t>▪ Hydraulic</t>
  </si>
  <si>
    <t>Length of the project</t>
  </si>
  <si>
    <r>
      <rPr>
        <sz val="12"/>
        <rFont val="Calibri"/>
        <family val="2"/>
      </rPr>
      <t>•</t>
    </r>
    <r>
      <rPr>
        <sz val="12"/>
        <rFont val="Arial"/>
        <family val="2"/>
      </rPr>
      <t xml:space="preserve">  Is the project short?</t>
    </r>
  </si>
  <si>
    <r>
      <rPr>
        <sz val="12"/>
        <rFont val="Calibri"/>
        <family val="2"/>
      </rPr>
      <t xml:space="preserve">▪ </t>
    </r>
    <r>
      <rPr>
        <sz val="12"/>
        <rFont val="Arial"/>
        <family val="2"/>
      </rPr>
      <t>&lt;1km – short project</t>
    </r>
  </si>
  <si>
    <t>▪ &gt;25km – long project</t>
  </si>
  <si>
    <t>Total:</t>
  </si>
  <si>
    <t>Notes:</t>
  </si>
  <si>
    <r>
      <t>•  No</t>
    </r>
    <r>
      <rPr>
        <sz val="12"/>
        <rFont val="Calibri"/>
        <family val="2"/>
        <scheme val="minor"/>
      </rPr>
      <t>↓</t>
    </r>
    <r>
      <rPr>
        <sz val="12"/>
        <rFont val="Arial"/>
        <family val="2"/>
      </rPr>
      <t xml:space="preserve"> denotes that if the answer is No, decrease contingency.</t>
    </r>
  </si>
  <si>
    <r>
      <t>•  No</t>
    </r>
    <r>
      <rPr>
        <sz val="12"/>
        <rFont val="Calibri"/>
        <family val="2"/>
      </rPr>
      <t>↑</t>
    </r>
    <r>
      <rPr>
        <sz val="12"/>
        <rFont val="Arial"/>
        <family val="2"/>
      </rPr>
      <t xml:space="preserve"> denotes that if the answer is No, increase contingency.</t>
    </r>
  </si>
  <si>
    <r>
      <t>•  Yes</t>
    </r>
    <r>
      <rPr>
        <sz val="12"/>
        <rFont val="Calibri"/>
        <family val="2"/>
        <scheme val="minor"/>
      </rPr>
      <t>↑</t>
    </r>
    <r>
      <rPr>
        <sz val="12"/>
        <rFont val="Arial"/>
        <family val="2"/>
      </rPr>
      <t xml:space="preserve"> denotes that if the answer is Yes, increase contingency.</t>
    </r>
  </si>
  <si>
    <r>
      <t>•  Yes</t>
    </r>
    <r>
      <rPr>
        <sz val="12"/>
        <rFont val="Calibri"/>
        <family val="2"/>
      </rPr>
      <t>↓</t>
    </r>
    <r>
      <rPr>
        <sz val="12"/>
        <rFont val="Arial"/>
        <family val="2"/>
      </rPr>
      <t xml:space="preserve"> denotes that if the answer is Yes, decrease contingency.</t>
    </r>
  </si>
  <si>
    <t>If it is required to project the prices into the future, use an escalation factor:</t>
  </si>
  <si>
    <t>•  During construction, adopt a 6% per year linear escalation.</t>
  </si>
  <si>
    <t>•  For time frames of 0-5 years into the future, adopt a 10% per year linear escalation prior to construction</t>
  </si>
  <si>
    <t>•  For time frames in excess of 5 years into the future, adopt a 15% per year linear escalation prior to construction.</t>
  </si>
  <si>
    <t>References:</t>
  </si>
  <si>
    <t>http://home.rta.nsw.gov.au/tools/techinfo/documents/ilcms/op_manuals/ilc-est-m-001.pdf</t>
  </si>
  <si>
    <t>https://home.transport.nsw.gov.au/documents/sppreview/77263577-4df4-4e04-913c-cb062a702378</t>
  </si>
  <si>
    <t>http://home.rta.nsw.gov.au/tools/techinfo/documents/ilcms/tp0/ilc-mi-tp0-601-g02.pdf</t>
  </si>
  <si>
    <t>https://km.rms.nsw.gov.au/confluence/display/public/IP/Minor+projects+procedure</t>
  </si>
  <si>
    <t>https://investment.infrastructure.gov.au/about/funding_and_finance/cost_estimation_guidance.aspx</t>
  </si>
  <si>
    <t>Project description</t>
  </si>
  <si>
    <t>Safer Roads Portal ID number</t>
  </si>
  <si>
    <t>Council Name</t>
  </si>
  <si>
    <t>Funding source</t>
  </si>
  <si>
    <t>State</t>
  </si>
  <si>
    <t>Delivery method</t>
  </si>
  <si>
    <t>Direct Delivery</t>
  </si>
  <si>
    <t>Scope description</t>
  </si>
  <si>
    <t>The estimate is based on:
&gt; Sketch plans version 01 dated 01-Feb-23
&gt; Route strategy Jun-22</t>
  </si>
  <si>
    <t>Estimate status</t>
  </si>
  <si>
    <t>Strategic</t>
  </si>
  <si>
    <t>Date</t>
  </si>
  <si>
    <t>P50 cost estimate (current $)</t>
  </si>
  <si>
    <t>P50 cost estimate (outturn $)</t>
  </si>
  <si>
    <t>P90 cost estimate (current $)</t>
  </si>
  <si>
    <t>P90 cost estimate (outturn $)</t>
  </si>
  <si>
    <t>Council estimate preparation</t>
  </si>
  <si>
    <t xml:space="preserve">I have reviewed the project estimate, including the project scope definition, risk register, project cost and schedule reports, and confirm the estimate is prepared in accordance with the relevant council estimating procedure.
</t>
  </si>
  <si>
    <t xml:space="preserve">Name: </t>
  </si>
  <si>
    <t>Signed:</t>
  </si>
  <si>
    <t>Date:</t>
  </si>
  <si>
    <t xml:space="preserve">Position: </t>
  </si>
  <si>
    <t>Council estimate recommendation</t>
  </si>
  <si>
    <t xml:space="preserve">I have reviewed the project estimate including the basis of estimate report, project scope definition and estimate assumptions, and recommend the estimate for concurrence and approval.
</t>
  </si>
  <si>
    <r>
      <t xml:space="preserve">It is worth including an automatic calculation or manual input within the estimate to include </t>
    </r>
    <r>
      <rPr>
        <b/>
        <sz val="10"/>
        <rFont val="Arial"/>
        <family val="2"/>
      </rPr>
      <t>Construction Insurances</t>
    </r>
    <r>
      <rPr>
        <sz val="10"/>
        <rFont val="Arial"/>
        <family val="2"/>
      </rPr>
      <t xml:space="preserve">. Not sure if this is mandatory as part of road safety projects, but has been an issue on FLR/FCB programs with guidelines stating that Councils should be taking out insurances but this doesn’t always occur. </t>
    </r>
  </si>
  <si>
    <r>
      <t>Row 66 – Outturn risk contingency. Is this meant to represent the ‘escalation factor’ as outlined in rows 108-111, because this defines an escalation of 6% per year for construction unless project projects into 5+ years. However, the auto-calc in cell F66 is showing 15% escalation for a project that is only 43weeks long (less than one year). This</t>
    </r>
    <r>
      <rPr>
        <b/>
        <sz val="10"/>
        <rFont val="Arial"/>
        <family val="2"/>
      </rPr>
      <t xml:space="preserve"> formula needs to be checked</t>
    </r>
    <r>
      <rPr>
        <sz val="10"/>
        <rFont val="Arial"/>
        <family val="2"/>
      </rPr>
      <t xml:space="preserve">. </t>
    </r>
  </si>
  <si>
    <r>
      <t xml:space="preserve">Rows 74-100 - Based on the parameters for the contingency section it calculates a minimum contingency of 40% to maximum of 70%. This is fine for a ‘Strategic Estimate’, but is </t>
    </r>
    <r>
      <rPr>
        <b/>
        <sz val="10"/>
        <rFont val="Arial"/>
        <family val="2"/>
      </rPr>
      <t>high for both Concept and Detailed estimates</t>
    </r>
    <r>
      <rPr>
        <sz val="10"/>
        <rFont val="Arial"/>
        <family val="2"/>
      </rPr>
      <t xml:space="preserve"> and in particular for simple projects. It might be possible to modify contingency parameters automatically (as per Project Services estimating guide) based on what time of estimate Council are supplying; Strategic, Concept or Detailed. For example, drop box at top of estimate summary selects the ‘type’ of estimate, which then automatically inputs the parameters for that type of estimate in rows 79-100 </t>
    </r>
  </si>
  <si>
    <r>
      <t xml:space="preserve">There is info for contingency for strategic estimates.  </t>
    </r>
    <r>
      <rPr>
        <b/>
        <sz val="10"/>
        <rFont val="Arial"/>
        <family val="2"/>
      </rPr>
      <t>What about projects that are at concept or detailed design stage?</t>
    </r>
    <r>
      <rPr>
        <sz val="10"/>
        <rFont val="Arial"/>
        <family val="2"/>
      </rPr>
      <t xml:space="preserve">  Can clarity be given regarding anticipated contingency percentages for more advanced projects?</t>
    </r>
  </si>
  <si>
    <r>
      <t xml:space="preserve">There are often situations where Council is proposing to partially fund a project.  For example, they might want to take advantage of the opportunity to also undertake some road rehabilitation work at the same time as some curve widening or other safety treatments.  We </t>
    </r>
    <r>
      <rPr>
        <b/>
        <sz val="10"/>
        <rFont val="Arial"/>
        <family val="2"/>
      </rPr>
      <t>need to be sure that there is no contingency added to any project components that are being paid for by Council</t>
    </r>
    <r>
      <rPr>
        <sz val="10"/>
        <rFont val="Arial"/>
        <family val="2"/>
      </rPr>
      <t xml:space="preserve"> – they should be covering the contingency for the items they’re paying for.  I’ve attached a good example of this issue – you’ll note the main project component was a large reseal (at their expense) and a comparatively small safety component.  They included the reseal cost in the estimate total (so it was included in the contingency) but only offered to pay the pre-contingency amount – so the amount they were seeking included 182k in contingency for the ineligible reseal component.  Despite the reseal being the main project, they were not looking to cover any portion of the project management, traffic management, site preliminary costs, etc., even though these would have been mainly attributed to the large reseal works proposed.</t>
    </r>
  </si>
  <si>
    <r>
      <t xml:space="preserve">What is the </t>
    </r>
    <r>
      <rPr>
        <b/>
        <sz val="10"/>
        <rFont val="Arial"/>
        <family val="2"/>
      </rPr>
      <t>process for differing items under the same category</t>
    </r>
    <r>
      <rPr>
        <sz val="10"/>
        <rFont val="Arial"/>
      </rPr>
      <t>.  For example, say it’s a heavy vehicle rest area project that includes a toilet block and three bins.  Do they duplicate row 40 to have a row for the toilet block and one for the bins, or do they just leave columns D, E and F blank and populate column G.  Ditto for all categories that include multiple different items.</t>
    </r>
  </si>
  <si>
    <r>
      <t xml:space="preserve">Regarding how user-friendly the instructions are – </t>
    </r>
    <r>
      <rPr>
        <b/>
        <sz val="10"/>
        <rFont val="Arial"/>
        <family val="2"/>
      </rPr>
      <t>have you trialled it on any Council staff, or Transport staff who recently came from Council</t>
    </r>
    <r>
      <rPr>
        <sz val="10"/>
        <rFont val="Arial"/>
        <family val="2"/>
      </rPr>
      <t>.  Might be good to run it by someone like Nathan Murphy (works in Transport, but previously worked at BMCC)?</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</si>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</sst>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C09]dd\-mmm\-yy;@"/>
    <numFmt numFmtId="165" formatCode="#,##0&quot;w&quot;"/>
    <numFmt numFmtId="166" formatCode="&quot;$&quot;#,##0"/>
    <numFmt numFmtId="167" formatCode="0.0%"/>
    <numFmt numFmtId="168" formatCode="&quot;FY &quot;0"/>
    <numFmt numFmtId="169" formatCode="#,##0&quot; year/s&quot;"/>
    <numFmt numFmtId="170" formatCode="&quot;$&quot;#.0,,&quot;M&quot;"/>
  </numFmts>
  <fonts count="32">
    <font>
      <sz val="10"/>
      <name val="Arial"/>
    </font>
    <font>
      <b/>
      <sz val="20"/>
      <name val="Arial"/>
      <family val="2"/>
    </font>
    <font>
      <sz val="10"/>
      <name val="Gill Sans"/>
      <family val="2"/>
    </font>
    <font>
      <sz val="12"/>
      <name val="Arial"/>
      <family val="2"/>
    </font>
    <font>
      <sz val="10"/>
      <name val="Arial"/>
      <family val="2"/>
    </font>
    <font>
      <b/>
      <sz val="9"/>
      <name val="Arial"/>
      <family val="2"/>
    </font>
    <font>
      <b/>
      <sz val="14"/>
      <name val="Arial"/>
      <family val="2"/>
    </font>
    <font>
      <b/>
      <sz val="10"/>
      <name val="Arial"/>
      <family val="2"/>
    </font>
    <font>
      <b/>
      <sz val="12"/>
      <name val="Arial"/>
      <family val="2"/>
    </font>
    <font>
      <i/>
      <sz val="12"/>
      <color theme="5"/>
      <name val="Arial"/>
      <family val="2"/>
    </font>
    <font>
      <b/>
      <u/>
      <sz val="20"/>
      <name val="Arial"/>
      <family val="2"/>
    </font>
    <font>
      <sz val="12"/>
      <name val="Calibri"/>
      <family val="2"/>
    </font>
    <font>
      <sz val="12"/>
      <name val="Calibri"/>
      <family val="2"/>
      <scheme val="minor"/>
    </font>
    <font>
      <u/>
      <sz val="10"/>
      <color theme="10"/>
      <name val="Arial"/>
      <family val="2"/>
    </font>
    <font>
      <b/>
      <sz val="18"/>
      <name val="Arial"/>
      <family val="2"/>
    </font>
    <font>
      <u/>
      <sz val="10"/>
      <name val="Arial"/>
      <family val="2"/>
    </font>
    <font>
      <sz val="10"/>
      <color rgb="FF000000"/>
      <name val="Times New Roman"/>
      <family val="1"/>
    </font>
    <font>
      <sz val="10"/>
      <color rgb="FF000000"/>
      <name val="Arial"/>
      <family val="2"/>
    </font>
    <font>
      <sz val="9"/>
      <name val="Arial"/>
      <family val="2"/>
    </font>
    <font>
      <sz val="9"/>
      <color rgb="FF000000"/>
      <name val="Arial"/>
      <family val="2"/>
    </font>
    <font>
      <sz val="10"/>
      <name val="Arial"/>
      <family val="2"/>
    </font>
    <font>
      <i/>
      <sz val="12"/>
      <color theme="5" tint="-0.249977111117893"/>
      <name val="Arial"/>
      <family val="2"/>
    </font>
    <font>
      <i/>
      <sz val="14"/>
      <color theme="2" tint="-0.499984740745262"/>
      <name val="Arial"/>
      <family val="2"/>
    </font>
    <font>
      <sz val="14"/>
      <color theme="2" tint="-0.499984740745262"/>
      <name val="Arial"/>
      <family val="2"/>
    </font>
    <font>
      <b/>
      <sz val="11"/>
      <name val="Arial"/>
      <family val="2"/>
    </font>
    <font>
      <sz val="12"/>
      <color rgb="FFFF0000"/>
      <name val="Arial"/>
      <family val="2"/>
    </font>
    <font>
      <b/>
      <sz val="14"/>
      <color theme="4" tint="-0.249977111117893"/>
      <name val="Arial"/>
      <family val="2"/>
    </font>
    <font>
      <strike/>
      <sz val="10"/>
      <color rgb="FF000000"/>
      <name val="Arial"/>
    </font>
    <font>
      <b/>
      <sz val="10"/>
      <color rgb="FF000000"/>
      <name val="Arial"/>
      <family val="2"/>
    </font>
    <font>
      <sz val="10"/>
      <color rgb="FF000000"/>
      <name val="Arial"/>
    </font>
    <font>
      <strike/>
      <sz val="10"/>
      <name val="Arial"/>
    </font>
    <font>
      <i/>
      <sz val="12"/>
      <color theme="4" tint="-0.249977111117893"/>
      <name val="Arial"/>
      <family val="2"/>
    </font>
  </fonts>
  <fills count="10">
    <fill>
      <patternFill patternType="none"/>
    </fill>
    <fill>
      <patternFill patternType="gray125"/>
    </fill>
    <fill>
      <patternFill patternType="solid">
        <fgColor indexed="22"/>
        <bgColor indexed="64"/>
      </patternFill>
    </fill>
    <fill>
      <patternFill patternType="solid">
        <fgColor rgb="FFDBE4F0"/>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59999389629810485"/>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s>
  <cellStyleXfs count="8">
    <xf numFmtId="0" fontId="0" fillId="0" borderId="0"/>
    <xf numFmtId="0" fontId="2" fillId="0" borderId="0"/>
    <xf numFmtId="0" fontId="4" fillId="0" borderId="0"/>
    <xf numFmtId="9" fontId="4" fillId="0" borderId="0" applyFont="0" applyFill="0" applyBorder="0" applyAlignment="0" applyProtection="0"/>
    <xf numFmtId="0" fontId="4" fillId="0" borderId="0"/>
    <xf numFmtId="0" fontId="13" fillId="0" borderId="0" applyNumberFormat="0" applyFill="0" applyBorder="0" applyAlignment="0" applyProtection="0"/>
    <xf numFmtId="0" fontId="16" fillId="0" borderId="0"/>
    <xf numFmtId="9" fontId="20" fillId="0" borderId="0" applyFont="0" applyFill="0" applyBorder="0" applyAlignment="0" applyProtection="0"/>
  </cellStyleXfs>
  <cellXfs count="185">
    <xf numFmtId="0" fontId="0" fillId="0" borderId="0" xfId="0"/>
    <xf numFmtId="0" fontId="3" fillId="0" borderId="0" xfId="1" applyFont="1" applyAlignment="1">
      <alignment horizontal="left" vertical="center"/>
    </xf>
    <xf numFmtId="0" fontId="3" fillId="0" borderId="0" xfId="1" applyFont="1" applyAlignment="1">
      <alignment horizontal="center" vertical="center"/>
    </xf>
    <xf numFmtId="3" fontId="7" fillId="0" borderId="0" xfId="1" applyNumberFormat="1" applyFont="1" applyAlignment="1">
      <alignment horizontal="left"/>
    </xf>
    <xf numFmtId="0" fontId="4" fillId="0" borderId="0" xfId="2" applyAlignment="1">
      <alignment horizontal="left"/>
    </xf>
    <xf numFmtId="0" fontId="4" fillId="0" borderId="0" xfId="2"/>
    <xf numFmtId="3" fontId="3" fillId="0" borderId="0" xfId="2" applyNumberFormat="1" applyFont="1" applyAlignment="1">
      <alignment horizontal="left" vertical="center"/>
    </xf>
    <xf numFmtId="3" fontId="3" fillId="0" borderId="0" xfId="2" applyNumberFormat="1" applyFont="1" applyAlignment="1">
      <alignment horizontal="center" vertical="center"/>
    </xf>
    <xf numFmtId="0" fontId="3" fillId="0" borderId="0" xfId="2" applyFont="1" applyAlignment="1">
      <alignment vertical="center"/>
    </xf>
    <xf numFmtId="3" fontId="8" fillId="2" borderId="3" xfId="2" applyNumberFormat="1" applyFont="1" applyFill="1" applyBorder="1" applyAlignment="1">
      <alignment horizontal="center" vertical="center"/>
    </xf>
    <xf numFmtId="3" fontId="8" fillId="2" borderId="4" xfId="2" applyNumberFormat="1" applyFont="1" applyFill="1" applyBorder="1" applyAlignment="1">
      <alignment horizontal="centerContinuous" vertical="center"/>
    </xf>
    <xf numFmtId="3" fontId="8" fillId="2" borderId="5" xfId="2" applyNumberFormat="1" applyFont="1" applyFill="1" applyBorder="1" applyAlignment="1">
      <alignment horizontal="centerContinuous" vertical="center"/>
    </xf>
    <xf numFmtId="3" fontId="8" fillId="2" borderId="9" xfId="2" applyNumberFormat="1" applyFont="1" applyFill="1" applyBorder="1" applyAlignment="1">
      <alignment horizontal="center" vertical="center"/>
    </xf>
    <xf numFmtId="166" fontId="8" fillId="2" borderId="7" xfId="2" applyNumberFormat="1" applyFont="1" applyFill="1" applyBorder="1" applyAlignment="1">
      <alignment horizontal="center" vertical="center"/>
    </xf>
    <xf numFmtId="166" fontId="8" fillId="2" borderId="10" xfId="2" applyNumberFormat="1" applyFont="1" applyFill="1" applyBorder="1" applyAlignment="1">
      <alignment horizontal="center" vertical="center"/>
    </xf>
    <xf numFmtId="166" fontId="8" fillId="2" borderId="8" xfId="2" applyNumberFormat="1" applyFont="1" applyFill="1" applyBorder="1" applyAlignment="1">
      <alignment horizontal="center" vertical="center"/>
    </xf>
    <xf numFmtId="3" fontId="4" fillId="0" borderId="0" xfId="2" applyNumberFormat="1" applyAlignment="1">
      <alignment horizontal="center" vertical="center"/>
    </xf>
    <xf numFmtId="3" fontId="8" fillId="2" borderId="14" xfId="2" applyNumberFormat="1" applyFont="1" applyFill="1" applyBorder="1" applyAlignment="1">
      <alignment horizontal="center" vertical="center"/>
    </xf>
    <xf numFmtId="0" fontId="4" fillId="0" borderId="0" xfId="2" applyAlignment="1">
      <alignment horizontal="center"/>
    </xf>
    <xf numFmtId="3" fontId="8" fillId="0" borderId="0" xfId="2" applyNumberFormat="1" applyFont="1" applyAlignment="1">
      <alignment horizontal="right"/>
    </xf>
    <xf numFmtId="3" fontId="10" fillId="0" borderId="0" xfId="2" applyNumberFormat="1" applyFont="1" applyAlignment="1">
      <alignment horizontal="left" vertical="top"/>
    </xf>
    <xf numFmtId="3" fontId="8" fillId="0" borderId="0" xfId="2" applyNumberFormat="1" applyFont="1" applyAlignment="1">
      <alignment horizontal="left" vertical="top"/>
    </xf>
    <xf numFmtId="3" fontId="8" fillId="0" borderId="0" xfId="2" applyNumberFormat="1" applyFont="1" applyAlignment="1">
      <alignment horizontal="center" vertical="top"/>
    </xf>
    <xf numFmtId="3" fontId="3" fillId="0" borderId="0" xfId="2" applyNumberFormat="1" applyFont="1" applyAlignment="1">
      <alignment horizontal="center" vertical="top"/>
    </xf>
    <xf numFmtId="3" fontId="8" fillId="0" borderId="0" xfId="2" applyNumberFormat="1" applyFont="1" applyAlignment="1">
      <alignment horizontal="center"/>
    </xf>
    <xf numFmtId="0" fontId="8" fillId="0" borderId="0" xfId="2" applyFont="1"/>
    <xf numFmtId="3" fontId="3" fillId="0" borderId="0" xfId="2" applyNumberFormat="1" applyFont="1" applyAlignment="1">
      <alignment horizontal="left" vertical="top"/>
    </xf>
    <xf numFmtId="0" fontId="3" fillId="0" borderId="0" xfId="2" applyFont="1" applyAlignment="1">
      <alignment vertical="top"/>
    </xf>
    <xf numFmtId="3" fontId="8" fillId="2" borderId="14" xfId="2" applyNumberFormat="1" applyFont="1" applyFill="1" applyBorder="1" applyAlignment="1">
      <alignment horizontal="left" vertical="top"/>
    </xf>
    <xf numFmtId="3" fontId="8" fillId="2" borderId="4" xfId="2" applyNumberFormat="1" applyFont="1" applyFill="1" applyBorder="1" applyAlignment="1">
      <alignment horizontal="left" vertical="top"/>
    </xf>
    <xf numFmtId="3" fontId="8" fillId="2" borderId="5" xfId="2" applyNumberFormat="1" applyFont="1" applyFill="1" applyBorder="1" applyAlignment="1">
      <alignment horizontal="center" vertical="top"/>
    </xf>
    <xf numFmtId="3" fontId="8" fillId="2" borderId="6" xfId="2" applyNumberFormat="1" applyFont="1" applyFill="1" applyBorder="1" applyAlignment="1">
      <alignment horizontal="center" vertical="top"/>
    </xf>
    <xf numFmtId="3" fontId="8" fillId="2" borderId="14" xfId="2" applyNumberFormat="1" applyFont="1" applyFill="1" applyBorder="1" applyAlignment="1">
      <alignment horizontal="center" textRotation="90" wrapText="1"/>
    </xf>
    <xf numFmtId="3" fontId="8" fillId="2" borderId="14" xfId="2" applyNumberFormat="1" applyFont="1" applyFill="1" applyBorder="1" applyAlignment="1">
      <alignment horizontal="center" vertical="top"/>
    </xf>
    <xf numFmtId="3" fontId="3" fillId="0" borderId="3" xfId="2" applyNumberFormat="1" applyFont="1" applyBorder="1" applyAlignment="1">
      <alignment horizontal="left" vertical="center" indent="1"/>
    </xf>
    <xf numFmtId="3" fontId="3" fillId="0" borderId="11" xfId="2" applyNumberFormat="1" applyFont="1" applyBorder="1" applyAlignment="1">
      <alignment horizontal="left" vertical="center" indent="1"/>
    </xf>
    <xf numFmtId="9" fontId="3" fillId="0" borderId="11" xfId="3" applyFont="1" applyBorder="1" applyAlignment="1">
      <alignment horizontal="center" vertical="center"/>
    </xf>
    <xf numFmtId="3" fontId="3" fillId="0" borderId="9" xfId="2" applyNumberFormat="1" applyFont="1" applyBorder="1" applyAlignment="1">
      <alignment horizontal="left" vertical="center" indent="1"/>
    </xf>
    <xf numFmtId="3" fontId="3" fillId="0" borderId="9" xfId="2" applyNumberFormat="1" applyFont="1" applyBorder="1" applyAlignment="1">
      <alignment horizontal="center" vertical="center"/>
    </xf>
    <xf numFmtId="9" fontId="3" fillId="0" borderId="9" xfId="3" applyFont="1" applyBorder="1" applyAlignment="1">
      <alignment horizontal="center" vertical="center"/>
    </xf>
    <xf numFmtId="3" fontId="3" fillId="0" borderId="11" xfId="2" applyNumberFormat="1" applyFont="1" applyBorder="1" applyAlignment="1">
      <alignment horizontal="left" vertical="center" indent="2"/>
    </xf>
    <xf numFmtId="3" fontId="3" fillId="0" borderId="9" xfId="2" applyNumberFormat="1" applyFont="1" applyBorder="1" applyAlignment="1">
      <alignment horizontal="left" vertical="center" indent="2"/>
    </xf>
    <xf numFmtId="3" fontId="8" fillId="2" borderId="4" xfId="2" applyNumberFormat="1" applyFont="1" applyFill="1" applyBorder="1" applyAlignment="1">
      <alignment horizontal="left" vertical="center"/>
    </xf>
    <xf numFmtId="3" fontId="8" fillId="2" borderId="5" xfId="2" applyNumberFormat="1" applyFont="1" applyFill="1" applyBorder="1" applyAlignment="1">
      <alignment horizontal="left" vertical="center"/>
    </xf>
    <xf numFmtId="3" fontId="8" fillId="2" borderId="5" xfId="2" applyNumberFormat="1" applyFont="1" applyFill="1" applyBorder="1" applyAlignment="1">
      <alignment horizontal="center" vertical="center"/>
    </xf>
    <xf numFmtId="3" fontId="8" fillId="2" borderId="5" xfId="2" applyNumberFormat="1" applyFont="1" applyFill="1" applyBorder="1" applyAlignment="1">
      <alignment horizontal="left" vertical="center" wrapText="1"/>
    </xf>
    <xf numFmtId="3" fontId="8" fillId="2" borderId="5" xfId="2" applyNumberFormat="1" applyFont="1" applyFill="1" applyBorder="1" applyAlignment="1">
      <alignment horizontal="right" vertical="center" wrapText="1"/>
    </xf>
    <xf numFmtId="9" fontId="8" fillId="2" borderId="14" xfId="2" applyNumberFormat="1" applyFont="1" applyFill="1" applyBorder="1" applyAlignment="1">
      <alignment horizontal="center" vertical="center"/>
    </xf>
    <xf numFmtId="3" fontId="3" fillId="0" borderId="0" xfId="2" applyNumberFormat="1" applyFont="1" applyAlignment="1">
      <alignment horizontal="right" vertical="top"/>
    </xf>
    <xf numFmtId="0" fontId="13" fillId="0" borderId="0" xfId="5" applyNumberFormat="1" applyAlignment="1">
      <alignment horizontal="left" vertical="center"/>
    </xf>
    <xf numFmtId="3" fontId="15" fillId="0" borderId="0" xfId="2" applyNumberFormat="1" applyFont="1" applyAlignment="1">
      <alignment horizontal="left" vertical="center"/>
    </xf>
    <xf numFmtId="3" fontId="13" fillId="0" borderId="0" xfId="5" applyNumberFormat="1" applyAlignment="1">
      <alignment horizontal="left" vertical="center"/>
    </xf>
    <xf numFmtId="0" fontId="17" fillId="0" borderId="0" xfId="6" applyFont="1" applyAlignment="1">
      <alignment horizontal="left" vertical="top"/>
    </xf>
    <xf numFmtId="0" fontId="7" fillId="3" borderId="14" xfId="6" applyFont="1" applyFill="1" applyBorder="1" applyAlignment="1">
      <alignment horizontal="left" vertical="center" wrapText="1"/>
    </xf>
    <xf numFmtId="170" fontId="17" fillId="0" borderId="14" xfId="6" applyNumberFormat="1" applyFont="1" applyBorder="1" applyAlignment="1">
      <alignment horizontal="center" vertical="center"/>
    </xf>
    <xf numFmtId="17" fontId="17" fillId="0" borderId="14" xfId="6" applyNumberFormat="1" applyFont="1" applyBorder="1" applyAlignment="1">
      <alignment horizontal="center" vertical="center"/>
    </xf>
    <xf numFmtId="168" fontId="18" fillId="0" borderId="14" xfId="6" applyNumberFormat="1" applyFont="1" applyBorder="1" applyAlignment="1">
      <alignment horizontal="center" vertical="center" wrapText="1"/>
    </xf>
    <xf numFmtId="0" fontId="18" fillId="0" borderId="0" xfId="6" applyFont="1" applyAlignment="1">
      <alignment horizontal="left" vertical="center"/>
    </xf>
    <xf numFmtId="0" fontId="18" fillId="0" borderId="12" xfId="6" applyFont="1" applyBorder="1" applyAlignment="1">
      <alignment horizontal="left" vertical="center"/>
    </xf>
    <xf numFmtId="0" fontId="18" fillId="4" borderId="0" xfId="6" applyFont="1" applyFill="1" applyAlignment="1">
      <alignment horizontal="left" vertical="center"/>
    </xf>
    <xf numFmtId="0" fontId="18" fillId="4" borderId="12" xfId="6" applyFont="1" applyFill="1" applyBorder="1" applyAlignment="1">
      <alignment horizontal="left" vertical="center"/>
    </xf>
    <xf numFmtId="0" fontId="8" fillId="2" borderId="2" xfId="2" applyFont="1" applyFill="1" applyBorder="1" applyAlignment="1">
      <alignment horizontal="center" vertical="center"/>
    </xf>
    <xf numFmtId="0" fontId="8" fillId="2" borderId="8" xfId="2" applyFont="1" applyFill="1" applyBorder="1" applyAlignment="1">
      <alignment horizontal="center" vertical="center"/>
    </xf>
    <xf numFmtId="0" fontId="3" fillId="0" borderId="3" xfId="3" applyNumberFormat="1" applyFont="1" applyBorder="1" applyAlignment="1">
      <alignment horizontal="left" vertical="center" wrapText="1" indent="1"/>
    </xf>
    <xf numFmtId="0" fontId="3" fillId="0" borderId="11" xfId="3" applyNumberFormat="1" applyFont="1" applyBorder="1" applyAlignment="1">
      <alignment horizontal="left" vertical="center" wrapText="1" indent="1"/>
    </xf>
    <xf numFmtId="0" fontId="3" fillId="0" borderId="9" xfId="3" applyNumberFormat="1" applyFont="1" applyBorder="1" applyAlignment="1">
      <alignment horizontal="left" vertical="center" wrapText="1" indent="1"/>
    </xf>
    <xf numFmtId="0" fontId="8" fillId="2" borderId="14" xfId="2" applyFont="1" applyFill="1" applyBorder="1" applyAlignment="1">
      <alignment horizontal="left" vertical="center" wrapText="1" indent="1"/>
    </xf>
    <xf numFmtId="0" fontId="13" fillId="0" borderId="0" xfId="5"/>
    <xf numFmtId="3" fontId="14" fillId="0" borderId="0" xfId="2" applyNumberFormat="1" applyFont="1" applyAlignment="1">
      <alignment vertical="center" wrapText="1"/>
    </xf>
    <xf numFmtId="0" fontId="6" fillId="0" borderId="0" xfId="1" applyFont="1" applyAlignment="1">
      <alignment horizontal="right" vertical="center"/>
    </xf>
    <xf numFmtId="3" fontId="25" fillId="0" borderId="0" xfId="2" applyNumberFormat="1" applyFont="1" applyAlignment="1">
      <alignment horizontal="left" vertical="center" indent="1"/>
    </xf>
    <xf numFmtId="3" fontId="8" fillId="2" borderId="8" xfId="2" applyNumberFormat="1" applyFont="1" applyFill="1" applyBorder="1" applyAlignment="1">
      <alignment horizontal="centerContinuous" vertical="center"/>
    </xf>
    <xf numFmtId="3" fontId="7" fillId="0" borderId="0" xfId="1" applyNumberFormat="1" applyFont="1" applyAlignment="1">
      <alignment horizontal="right" indent="1"/>
    </xf>
    <xf numFmtId="9" fontId="3" fillId="5" borderId="3" xfId="3" applyFont="1" applyFill="1" applyBorder="1" applyAlignment="1">
      <alignment horizontal="center" vertical="center"/>
    </xf>
    <xf numFmtId="3" fontId="3" fillId="0" borderId="11" xfId="2" applyNumberFormat="1" applyFont="1" applyBorder="1" applyAlignment="1">
      <alignment horizontal="center" vertical="center"/>
    </xf>
    <xf numFmtId="3" fontId="3" fillId="0" borderId="3" xfId="2" applyNumberFormat="1" applyFont="1" applyBorder="1" applyAlignment="1">
      <alignment horizontal="center" vertical="center"/>
    </xf>
    <xf numFmtId="0" fontId="26" fillId="6" borderId="0" xfId="0" applyFont="1" applyFill="1" applyAlignment="1">
      <alignment horizontal="left" vertical="center"/>
    </xf>
    <xf numFmtId="0" fontId="4" fillId="0" borderId="0" xfId="0" applyFont="1" applyAlignment="1">
      <alignment wrapText="1"/>
    </xf>
    <xf numFmtId="0" fontId="27" fillId="0" borderId="0" xfId="0" applyFont="1" applyAlignment="1">
      <alignment wrapText="1"/>
    </xf>
    <xf numFmtId="0" fontId="17" fillId="0" borderId="0" xfId="0" applyFont="1" applyAlignment="1">
      <alignment wrapText="1"/>
    </xf>
    <xf numFmtId="0" fontId="0" fillId="0" borderId="0" xfId="0" applyAlignment="1">
      <alignment wrapText="1"/>
    </xf>
    <xf numFmtId="0" fontId="7" fillId="0" borderId="0" xfId="0" applyFont="1" applyAlignment="1">
      <alignment vertical="top" wrapText="1"/>
    </xf>
    <xf numFmtId="0" fontId="4" fillId="0" borderId="0" xfId="0" applyFont="1" applyAlignment="1">
      <alignment vertical="top" wrapText="1"/>
    </xf>
    <xf numFmtId="0" fontId="0" fillId="0" borderId="0" xfId="0" applyAlignment="1">
      <alignment horizontal="left" wrapText="1"/>
    </xf>
    <xf numFmtId="0" fontId="30" fillId="0" borderId="0" xfId="0" applyFont="1" applyAlignment="1">
      <alignment horizontal="left" wrapText="1"/>
    </xf>
    <xf numFmtId="0" fontId="0" fillId="0" borderId="0" xfId="0" applyAlignment="1">
      <alignment horizontal="left"/>
    </xf>
    <xf numFmtId="3" fontId="1" fillId="7" borderId="0" xfId="0" applyNumberFormat="1" applyFont="1" applyFill="1" applyAlignment="1">
      <alignment horizontal="left"/>
    </xf>
    <xf numFmtId="3" fontId="6" fillId="7" borderId="0" xfId="1" applyNumberFormat="1" applyFont="1" applyFill="1" applyAlignment="1">
      <alignment horizontal="left"/>
    </xf>
    <xf numFmtId="3" fontId="7" fillId="7" borderId="0" xfId="1" applyNumberFormat="1" applyFont="1" applyFill="1" applyAlignment="1">
      <alignment horizontal="left"/>
    </xf>
    <xf numFmtId="0" fontId="3" fillId="7" borderId="0" xfId="1" applyFont="1" applyFill="1" applyAlignment="1">
      <alignment horizontal="left" vertical="center"/>
    </xf>
    <xf numFmtId="164" fontId="5" fillId="7" borderId="0" xfId="2" applyNumberFormat="1" applyFont="1" applyFill="1" applyAlignment="1">
      <alignment horizontal="left" indent="1"/>
    </xf>
    <xf numFmtId="0" fontId="7" fillId="7" borderId="0" xfId="1" applyFont="1" applyFill="1" applyAlignment="1">
      <alignment horizontal="left" indent="1"/>
    </xf>
    <xf numFmtId="0" fontId="4" fillId="0" borderId="0" xfId="0" applyFont="1" applyAlignment="1">
      <alignment horizontal="left" wrapText="1"/>
    </xf>
    <xf numFmtId="0" fontId="8" fillId="6" borderId="0" xfId="0" applyFont="1" applyFill="1" applyAlignment="1">
      <alignment vertical="top" wrapText="1"/>
    </xf>
    <xf numFmtId="9" fontId="3" fillId="6" borderId="3" xfId="3" applyFont="1" applyFill="1" applyBorder="1" applyAlignment="1">
      <alignment horizontal="center" vertical="center"/>
    </xf>
    <xf numFmtId="3" fontId="3" fillId="0" borderId="0" xfId="2" applyNumberFormat="1" applyFont="1" applyAlignment="1">
      <alignment horizontal="center" vertical="center" wrapText="1"/>
    </xf>
    <xf numFmtId="0" fontId="4" fillId="0" borderId="0" xfId="0" applyFont="1"/>
    <xf numFmtId="0" fontId="7" fillId="0" borderId="0" xfId="0" applyFont="1" applyAlignment="1">
      <alignment horizontal="center" vertical="center"/>
    </xf>
    <xf numFmtId="0" fontId="4" fillId="9" borderId="0" xfId="0" applyFont="1" applyFill="1" applyAlignment="1">
      <alignment wrapText="1"/>
    </xf>
    <xf numFmtId="0" fontId="4" fillId="9" borderId="0" xfId="0" applyFont="1" applyFill="1"/>
    <xf numFmtId="165" fontId="24" fillId="7" borderId="16" xfId="1" applyNumberFormat="1" applyFont="1" applyFill="1" applyBorder="1" applyAlignment="1">
      <alignment horizontal="center" vertical="center"/>
    </xf>
    <xf numFmtId="169" fontId="4" fillId="0" borderId="14" xfId="2" applyNumberFormat="1" applyBorder="1" applyAlignment="1">
      <alignment horizontal="center" vertical="center"/>
    </xf>
    <xf numFmtId="3" fontId="3" fillId="0" borderId="14" xfId="2" applyNumberFormat="1" applyFont="1" applyBorder="1" applyAlignment="1">
      <alignment horizontal="center" vertical="center"/>
    </xf>
    <xf numFmtId="0" fontId="3" fillId="0" borderId="14" xfId="2" applyFont="1" applyBorder="1" applyAlignment="1">
      <alignment horizontal="center" vertical="center"/>
    </xf>
    <xf numFmtId="166" fontId="3" fillId="0" borderId="14" xfId="2" applyNumberFormat="1" applyFont="1" applyBorder="1" applyAlignment="1">
      <alignment horizontal="center" vertical="center"/>
    </xf>
    <xf numFmtId="166" fontId="3" fillId="6" borderId="14" xfId="2" applyNumberFormat="1" applyFont="1" applyFill="1" applyBorder="1" applyAlignment="1">
      <alignment horizontal="center" vertical="center"/>
    </xf>
    <xf numFmtId="167" fontId="3" fillId="0" borderId="14" xfId="3" applyNumberFormat="1" applyFont="1" applyBorder="1" applyAlignment="1">
      <alignment horizontal="center" vertical="center"/>
    </xf>
    <xf numFmtId="0" fontId="3" fillId="0" borderId="14" xfId="2" applyFont="1" applyBorder="1" applyAlignment="1">
      <alignment horizontal="left" vertical="center" indent="1"/>
    </xf>
    <xf numFmtId="3" fontId="21" fillId="0" borderId="14" xfId="2" applyNumberFormat="1" applyFont="1" applyBorder="1" applyAlignment="1">
      <alignment horizontal="center" vertical="center"/>
    </xf>
    <xf numFmtId="0" fontId="21" fillId="0" borderId="14" xfId="2" applyFont="1" applyBorder="1" applyAlignment="1">
      <alignment horizontal="center" vertical="center"/>
    </xf>
    <xf numFmtId="9" fontId="21" fillId="0" borderId="14" xfId="7" applyFont="1" applyBorder="1" applyAlignment="1">
      <alignment horizontal="center" vertical="center"/>
    </xf>
    <xf numFmtId="166" fontId="21" fillId="0" borderId="14" xfId="2" applyNumberFormat="1" applyFont="1" applyBorder="1" applyAlignment="1">
      <alignment horizontal="center" vertical="center"/>
    </xf>
    <xf numFmtId="167" fontId="21" fillId="0" borderId="14" xfId="3" applyNumberFormat="1" applyFont="1" applyBorder="1" applyAlignment="1">
      <alignment horizontal="center" vertical="center"/>
    </xf>
    <xf numFmtId="0" fontId="21" fillId="0" borderId="14" xfId="2" applyFont="1" applyBorder="1" applyAlignment="1">
      <alignment horizontal="left" vertical="center" indent="1"/>
    </xf>
    <xf numFmtId="3" fontId="31" fillId="0" borderId="14" xfId="2" applyNumberFormat="1" applyFont="1" applyBorder="1" applyAlignment="1">
      <alignment horizontal="center" vertical="center"/>
    </xf>
    <xf numFmtId="0" fontId="31" fillId="0" borderId="14" xfId="2" applyFont="1" applyBorder="1" applyAlignment="1">
      <alignment horizontal="center" vertical="center"/>
    </xf>
    <xf numFmtId="166" fontId="31" fillId="0" borderId="14" xfId="2" applyNumberFormat="1" applyFont="1" applyBorder="1" applyAlignment="1">
      <alignment horizontal="center" vertical="center"/>
    </xf>
    <xf numFmtId="167" fontId="31" fillId="0" borderId="14" xfId="3" applyNumberFormat="1" applyFont="1" applyBorder="1" applyAlignment="1">
      <alignment horizontal="center" vertical="center"/>
    </xf>
    <xf numFmtId="0" fontId="9" fillId="0" borderId="14" xfId="2" applyFont="1" applyBorder="1" applyAlignment="1">
      <alignment horizontal="left" vertical="center" indent="1"/>
    </xf>
    <xf numFmtId="9" fontId="3" fillId="0" borderId="14" xfId="3" applyFont="1" applyBorder="1" applyAlignment="1">
      <alignment horizontal="center" vertical="center"/>
    </xf>
    <xf numFmtId="0" fontId="8" fillId="2" borderId="14" xfId="2" applyFont="1" applyFill="1" applyBorder="1" applyAlignment="1">
      <alignment horizontal="center" vertical="center"/>
    </xf>
    <xf numFmtId="166" fontId="8" fillId="2" borderId="14" xfId="2" applyNumberFormat="1" applyFont="1" applyFill="1" applyBorder="1" applyAlignment="1">
      <alignment horizontal="center" vertical="center"/>
    </xf>
    <xf numFmtId="167" fontId="8" fillId="2" borderId="14" xfId="3" applyNumberFormat="1" applyFont="1" applyFill="1" applyBorder="1" applyAlignment="1">
      <alignment horizontal="center" vertical="center"/>
    </xf>
    <xf numFmtId="0" fontId="8" fillId="2" borderId="14" xfId="2" applyFont="1" applyFill="1" applyBorder="1" applyAlignment="1">
      <alignment horizontal="left" vertical="center" indent="1"/>
    </xf>
    <xf numFmtId="168" fontId="4" fillId="0" borderId="14" xfId="2" applyNumberFormat="1" applyBorder="1" applyAlignment="1">
      <alignment horizontal="center" vertical="center"/>
    </xf>
    <xf numFmtId="9" fontId="3" fillId="0" borderId="14" xfId="3" applyFont="1" applyFill="1" applyBorder="1" applyAlignment="1">
      <alignment horizontal="center" vertical="center"/>
    </xf>
    <xf numFmtId="167" fontId="3" fillId="0" borderId="14" xfId="3" applyNumberFormat="1" applyFont="1" applyFill="1" applyBorder="1" applyAlignment="1">
      <alignment horizontal="center" vertical="center"/>
    </xf>
    <xf numFmtId="0" fontId="3" fillId="0" borderId="14" xfId="2" applyFont="1" applyBorder="1" applyAlignment="1">
      <alignment vertical="center"/>
    </xf>
    <xf numFmtId="3" fontId="14" fillId="0" borderId="0" xfId="2" applyNumberFormat="1" applyFont="1" applyAlignment="1">
      <alignment horizontal="center" vertical="center" wrapText="1"/>
    </xf>
    <xf numFmtId="3" fontId="3" fillId="0" borderId="0" xfId="2" applyNumberFormat="1" applyFont="1" applyAlignment="1">
      <alignment horizontal="left" vertical="top" wrapText="1"/>
    </xf>
    <xf numFmtId="3" fontId="31" fillId="0" borderId="14" xfId="2" applyNumberFormat="1" applyFont="1" applyBorder="1" applyAlignment="1">
      <alignment horizontal="left" vertical="center" indent="2"/>
    </xf>
    <xf numFmtId="3" fontId="22" fillId="0" borderId="0" xfId="2" applyNumberFormat="1" applyFont="1" applyAlignment="1">
      <alignment horizontal="center" vertical="center"/>
    </xf>
    <xf numFmtId="3" fontId="23" fillId="0" borderId="0" xfId="2" applyNumberFormat="1" applyFont="1" applyAlignment="1">
      <alignment horizontal="center" vertical="center"/>
    </xf>
    <xf numFmtId="3" fontId="3" fillId="0" borderId="14" xfId="2" applyNumberFormat="1" applyFont="1" applyBorder="1" applyAlignment="1">
      <alignment horizontal="left" vertical="center" indent="1"/>
    </xf>
    <xf numFmtId="3" fontId="21" fillId="0" borderId="14" xfId="2" applyNumberFormat="1" applyFont="1" applyBorder="1" applyAlignment="1">
      <alignment horizontal="left" vertical="center" indent="2"/>
    </xf>
    <xf numFmtId="3" fontId="1" fillId="8" borderId="14" xfId="2" applyNumberFormat="1" applyFont="1" applyFill="1" applyBorder="1" applyAlignment="1">
      <alignment horizontal="center" vertical="center"/>
    </xf>
    <xf numFmtId="0" fontId="25" fillId="5" borderId="10" xfId="2" applyFont="1" applyFill="1" applyBorder="1" applyAlignment="1">
      <alignment horizontal="left" vertical="top" indent="1"/>
    </xf>
    <xf numFmtId="3" fontId="8" fillId="2" borderId="14" xfId="2" applyNumberFormat="1" applyFont="1" applyFill="1" applyBorder="1" applyAlignment="1">
      <alignment horizontal="left" vertical="center" indent="1"/>
    </xf>
    <xf numFmtId="3" fontId="3" fillId="0" borderId="14" xfId="2" applyNumberFormat="1" applyFont="1" applyBorder="1" applyAlignment="1">
      <alignment horizontal="center" vertical="center"/>
    </xf>
    <xf numFmtId="3" fontId="8" fillId="2" borderId="1" xfId="2" applyNumberFormat="1" applyFont="1" applyFill="1" applyBorder="1" applyAlignment="1">
      <alignment horizontal="left" vertical="center" indent="1"/>
    </xf>
    <xf numFmtId="3" fontId="8" fillId="2" borderId="15" xfId="2" applyNumberFormat="1" applyFont="1" applyFill="1" applyBorder="1" applyAlignment="1">
      <alignment horizontal="left" vertical="center" indent="1"/>
    </xf>
    <xf numFmtId="3" fontId="8" fillId="2" borderId="2" xfId="2" applyNumberFormat="1" applyFont="1" applyFill="1" applyBorder="1" applyAlignment="1">
      <alignment horizontal="left" vertical="center" indent="1"/>
    </xf>
    <xf numFmtId="3" fontId="8" fillId="2" borderId="7" xfId="2" applyNumberFormat="1" applyFont="1" applyFill="1" applyBorder="1" applyAlignment="1">
      <alignment horizontal="left" vertical="center" indent="1"/>
    </xf>
    <xf numFmtId="3" fontId="8" fillId="2" borderId="10" xfId="2" applyNumberFormat="1" applyFont="1" applyFill="1" applyBorder="1" applyAlignment="1">
      <alignment horizontal="left" vertical="center" indent="1"/>
    </xf>
    <xf numFmtId="3" fontId="8" fillId="2" borderId="8" xfId="2" applyNumberFormat="1" applyFont="1" applyFill="1" applyBorder="1" applyAlignment="1">
      <alignment horizontal="left" vertical="center" indent="1"/>
    </xf>
    <xf numFmtId="0" fontId="5" fillId="4" borderId="1" xfId="6" applyFont="1" applyFill="1" applyBorder="1" applyAlignment="1">
      <alignment horizontal="left" vertical="top" wrapText="1"/>
    </xf>
    <xf numFmtId="0" fontId="7" fillId="4" borderId="2" xfId="6" applyFont="1" applyFill="1" applyBorder="1" applyAlignment="1">
      <alignment horizontal="left" vertical="top" wrapText="1"/>
    </xf>
    <xf numFmtId="0" fontId="7" fillId="4" borderId="13" xfId="6" applyFont="1" applyFill="1" applyBorder="1" applyAlignment="1">
      <alignment horizontal="left" vertical="top" wrapText="1"/>
    </xf>
    <xf numFmtId="0" fontId="7" fillId="4" borderId="12" xfId="6" applyFont="1" applyFill="1" applyBorder="1" applyAlignment="1">
      <alignment horizontal="left" vertical="top" wrapText="1"/>
    </xf>
    <xf numFmtId="0" fontId="7" fillId="4" borderId="7" xfId="6" applyFont="1" applyFill="1" applyBorder="1" applyAlignment="1">
      <alignment horizontal="left" vertical="top" wrapText="1"/>
    </xf>
    <xf numFmtId="0" fontId="7" fillId="4" borderId="8" xfId="6" applyFont="1" applyFill="1" applyBorder="1" applyAlignment="1">
      <alignment horizontal="left" vertical="top" wrapText="1"/>
    </xf>
    <xf numFmtId="0" fontId="18" fillId="4" borderId="1" xfId="6" applyFont="1" applyFill="1" applyBorder="1" applyAlignment="1">
      <alignment horizontal="left" vertical="top" wrapText="1"/>
    </xf>
    <xf numFmtId="0" fontId="18" fillId="4" borderId="15" xfId="6" applyFont="1" applyFill="1" applyBorder="1" applyAlignment="1">
      <alignment horizontal="left" vertical="top" wrapText="1"/>
    </xf>
    <xf numFmtId="0" fontId="18" fillId="4" borderId="2" xfId="6" applyFont="1" applyFill="1" applyBorder="1" applyAlignment="1">
      <alignment horizontal="left" vertical="top" wrapText="1"/>
    </xf>
    <xf numFmtId="0" fontId="18" fillId="4" borderId="13" xfId="6" applyFont="1" applyFill="1" applyBorder="1" applyAlignment="1">
      <alignment vertical="center"/>
    </xf>
    <xf numFmtId="0" fontId="18" fillId="4" borderId="0" xfId="6" applyFont="1" applyFill="1" applyAlignment="1">
      <alignment vertical="center"/>
    </xf>
    <xf numFmtId="0" fontId="18" fillId="4" borderId="7" xfId="6" applyFont="1" applyFill="1" applyBorder="1" applyAlignment="1">
      <alignment vertical="center"/>
    </xf>
    <xf numFmtId="0" fontId="18" fillId="4" borderId="10" xfId="6" applyFont="1" applyFill="1" applyBorder="1" applyAlignment="1">
      <alignment vertical="center"/>
    </xf>
    <xf numFmtId="0" fontId="18" fillId="4" borderId="8" xfId="6" applyFont="1" applyFill="1" applyBorder="1" applyAlignment="1">
      <alignment vertical="center"/>
    </xf>
    <xf numFmtId="0" fontId="18" fillId="0" borderId="4" xfId="6" applyFont="1" applyBorder="1" applyAlignment="1">
      <alignment horizontal="left" vertical="center" wrapText="1" indent="1"/>
    </xf>
    <xf numFmtId="0" fontId="18" fillId="0" borderId="5" xfId="6" applyFont="1" applyBorder="1" applyAlignment="1">
      <alignment horizontal="left" vertical="center" wrapText="1" indent="1"/>
    </xf>
    <xf numFmtId="0" fontId="18" fillId="0" borderId="6" xfId="6" applyFont="1" applyBorder="1" applyAlignment="1">
      <alignment horizontal="left" vertical="center" wrapText="1" indent="1"/>
    </xf>
    <xf numFmtId="0" fontId="19" fillId="0" borderId="4" xfId="6" applyFont="1" applyBorder="1" applyAlignment="1">
      <alignment horizontal="left" vertical="center" indent="1"/>
    </xf>
    <xf numFmtId="0" fontId="19" fillId="0" borderId="6" xfId="6" applyFont="1" applyBorder="1" applyAlignment="1">
      <alignment horizontal="left" vertical="center" indent="1"/>
    </xf>
    <xf numFmtId="164" fontId="19" fillId="0" borderId="4" xfId="6" applyNumberFormat="1" applyFont="1" applyBorder="1" applyAlignment="1">
      <alignment horizontal="center" vertical="center"/>
    </xf>
    <xf numFmtId="164" fontId="19" fillId="0" borderId="6" xfId="6" applyNumberFormat="1" applyFont="1" applyBorder="1" applyAlignment="1">
      <alignment horizontal="center" vertical="center"/>
    </xf>
    <xf numFmtId="0" fontId="5" fillId="0" borderId="1" xfId="6" applyFont="1" applyBorder="1" applyAlignment="1">
      <alignment horizontal="left" vertical="top" wrapText="1"/>
    </xf>
    <xf numFmtId="0" fontId="5" fillId="0" borderId="2" xfId="6" applyFont="1" applyBorder="1" applyAlignment="1">
      <alignment horizontal="left" vertical="top" wrapText="1"/>
    </xf>
    <xf numFmtId="0" fontId="5" fillId="0" borderId="13" xfId="6" applyFont="1" applyBorder="1" applyAlignment="1">
      <alignment horizontal="left" vertical="top" wrapText="1"/>
    </xf>
    <xf numFmtId="0" fontId="5" fillId="0" borderId="12" xfId="6" applyFont="1" applyBorder="1" applyAlignment="1">
      <alignment horizontal="left" vertical="top" wrapText="1"/>
    </xf>
    <xf numFmtId="0" fontId="5" fillId="0" borderId="7" xfId="6" applyFont="1" applyBorder="1" applyAlignment="1">
      <alignment horizontal="left" vertical="top" wrapText="1"/>
    </xf>
    <xf numFmtId="0" fontId="5" fillId="0" borderId="8" xfId="6" applyFont="1" applyBorder="1" applyAlignment="1">
      <alignment horizontal="left" vertical="top" wrapText="1"/>
    </xf>
    <xf numFmtId="0" fontId="18" fillId="0" borderId="1" xfId="6" applyFont="1" applyBorder="1" applyAlignment="1">
      <alignment horizontal="left" vertical="top" wrapText="1"/>
    </xf>
    <xf numFmtId="0" fontId="18" fillId="0" borderId="15" xfId="6" applyFont="1" applyBorder="1" applyAlignment="1">
      <alignment horizontal="left" vertical="top" wrapText="1"/>
    </xf>
    <xf numFmtId="0" fontId="18" fillId="0" borderId="2" xfId="6" applyFont="1" applyBorder="1" applyAlignment="1">
      <alignment horizontal="left" vertical="top" wrapText="1"/>
    </xf>
    <xf numFmtId="0" fontId="18" fillId="0" borderId="13" xfId="6" applyFont="1" applyBorder="1" applyAlignment="1">
      <alignment vertical="center"/>
    </xf>
    <xf numFmtId="0" fontId="18" fillId="0" borderId="0" xfId="6" applyFont="1" applyAlignment="1">
      <alignment vertical="center"/>
    </xf>
    <xf numFmtId="0" fontId="18" fillId="0" borderId="7" xfId="6" applyFont="1" applyBorder="1" applyAlignment="1">
      <alignment vertical="center"/>
    </xf>
    <xf numFmtId="0" fontId="18" fillId="0" borderId="10" xfId="6" applyFont="1" applyBorder="1" applyAlignment="1">
      <alignment vertical="center"/>
    </xf>
    <xf numFmtId="0" fontId="18" fillId="0" borderId="8" xfId="6" applyFont="1" applyBorder="1" applyAlignment="1">
      <alignment vertical="center"/>
    </xf>
    <xf numFmtId="0" fontId="18" fillId="0" borderId="4" xfId="6" applyFont="1" applyBorder="1" applyAlignment="1">
      <alignment horizontal="left" vertical="center" indent="1"/>
    </xf>
    <xf numFmtId="0" fontId="18" fillId="0" borderId="5" xfId="6" applyFont="1" applyBorder="1" applyAlignment="1">
      <alignment horizontal="left" vertical="center" indent="1"/>
    </xf>
    <xf numFmtId="0" fontId="18" fillId="0" borderId="6" xfId="6" applyFont="1" applyBorder="1" applyAlignment="1">
      <alignment horizontal="left" vertical="center" indent="1"/>
    </xf>
    <xf numFmtId="0" fontId="19" fillId="0" borderId="4" xfId="6" applyFont="1" applyBorder="1" applyAlignment="1">
      <alignment horizontal="left" vertical="center" wrapText="1" indent="1"/>
    </xf>
    <xf numFmtId="0" fontId="19" fillId="0" borderId="6" xfId="6" applyFont="1" applyBorder="1" applyAlignment="1">
      <alignment horizontal="left" vertical="center" wrapText="1" indent="1"/>
    </xf>
  </cellXfs>
  <cellStyles count="8">
    <cellStyle name="Hyperlink" xfId="5" builtinId="8"/>
    <cellStyle name="Normal" xfId="0" builtinId="0"/>
    <cellStyle name="Normal 10 2" xfId="4" xr:uid="{847BEFC4-83C6-426B-9669-72B12C2F8EB9}"/>
    <cellStyle name="Normal 13" xfId="6" xr:uid="{E6D61C61-5D51-4272-AC50-A5BF7E3A09C7}"/>
    <cellStyle name="Normal 2 3 4" xfId="2" xr:uid="{5AFDEF63-EFD5-428E-9841-9D23D5FEA75A}"/>
    <cellStyle name="Normal_TOC Development Summary 2" xfId="1" xr:uid="{47B929E0-D8FC-4FBB-AE6C-96606520E78B}"/>
    <cellStyle name="Percent" xfId="7" builtinId="5"/>
    <cellStyle name="Percent 2" xfId="3" xr:uid="{AA355AA1-0160-4DD6-B288-9943C572CB1F}"/>
  </cellStyles>
  <dxfs count="2">
    <dxf>
      <font>
        <color theme="0" tint="-0.499984740745262"/>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33</xdr:row>
      <xdr:rowOff>23429</xdr:rowOff>
    </xdr:from>
    <xdr:to>
      <xdr:col>0</xdr:col>
      <xdr:colOff>6497685</xdr:colOff>
      <xdr:row>33</xdr:row>
      <xdr:rowOff>1125428</xdr:rowOff>
    </xdr:to>
    <xdr:pic>
      <xdr:nvPicPr>
        <xdr:cNvPr id="2" name="Picture 1">
          <a:extLst>
            <a:ext uri="{FF2B5EF4-FFF2-40B4-BE49-F238E27FC236}">
              <a16:creationId xmlns:a16="http://schemas.microsoft.com/office/drawing/2014/main" id="{9297A9D1-14CE-4E43-A078-F4319EF9E3AB}"/>
            </a:ext>
          </a:extLst>
        </xdr:cNvPr>
        <xdr:cNvPicPr>
          <a:picLocks noChangeAspect="1"/>
        </xdr:cNvPicPr>
      </xdr:nvPicPr>
      <xdr:blipFill>
        <a:blip xmlns:r="http://schemas.openxmlformats.org/officeDocument/2006/relationships" r:embed="rId1"/>
        <a:stretch>
          <a:fillRect/>
        </a:stretch>
      </xdr:blipFill>
      <xdr:spPr>
        <a:xfrm>
          <a:off x="281940" y="7544369"/>
          <a:ext cx="6215745" cy="1105809"/>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1788584</xdr:colOff>
      <xdr:row>0</xdr:row>
      <xdr:rowOff>126999</xdr:rowOff>
    </xdr:from>
    <xdr:to>
      <xdr:col>8</xdr:col>
      <xdr:colOff>2956154</xdr:colOff>
      <xdr:row>1</xdr:row>
      <xdr:rowOff>208451</xdr:rowOff>
    </xdr:to>
    <xdr:pic>
      <xdr:nvPicPr>
        <xdr:cNvPr id="4" name="Picture 3">
          <a:extLst>
            <a:ext uri="{FF2B5EF4-FFF2-40B4-BE49-F238E27FC236}">
              <a16:creationId xmlns:a16="http://schemas.microsoft.com/office/drawing/2014/main" id="{D33EAA0C-3A72-2A53-259C-FFAE2386EDE5}"/>
            </a:ext>
          </a:extLst>
        </xdr:cNvPr>
        <xdr:cNvPicPr>
          <a:picLocks noChangeAspect="1"/>
        </xdr:cNvPicPr>
      </xdr:nvPicPr>
      <xdr:blipFill>
        <a:blip xmlns:r="http://schemas.openxmlformats.org/officeDocument/2006/relationships" r:embed="rId1"/>
        <a:stretch>
          <a:fillRect/>
        </a:stretch>
      </xdr:blipFill>
      <xdr:spPr>
        <a:xfrm>
          <a:off x="14340417" y="126999"/>
          <a:ext cx="1163760" cy="1227204"/>
        </a:xfrm>
        <a:prstGeom prst="rect">
          <a:avLst/>
        </a:prstGeom>
      </xdr:spPr>
    </xdr:pic>
    <xdr:clientData/>
  </xdr:twoCellAnchor>
  <xdr:twoCellAnchor>
    <xdr:from>
      <xdr:col>9</xdr:col>
      <xdr:colOff>474458</xdr:colOff>
      <xdr:row>64</xdr:row>
      <xdr:rowOff>65330</xdr:rowOff>
    </xdr:from>
    <xdr:to>
      <xdr:col>10</xdr:col>
      <xdr:colOff>582707</xdr:colOff>
      <xdr:row>66</xdr:row>
      <xdr:rowOff>158787</xdr:rowOff>
    </xdr:to>
    <xdr:sp macro="" textlink="">
      <xdr:nvSpPr>
        <xdr:cNvPr id="2" name="Arrow: Left 1">
          <a:extLst>
            <a:ext uri="{FF2B5EF4-FFF2-40B4-BE49-F238E27FC236}">
              <a16:creationId xmlns:a16="http://schemas.microsoft.com/office/drawing/2014/main" id="{B25F3492-B651-CC56-0CA7-CFBDEFEB49F5}"/>
            </a:ext>
          </a:extLst>
        </xdr:cNvPr>
        <xdr:cNvSpPr/>
      </xdr:nvSpPr>
      <xdr:spPr>
        <a:xfrm>
          <a:off x="18852105" y="17602536"/>
          <a:ext cx="735778" cy="6761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22411</xdr:colOff>
      <xdr:row>62</xdr:row>
      <xdr:rowOff>158788</xdr:rowOff>
    </xdr:from>
    <xdr:to>
      <xdr:col>14</xdr:col>
      <xdr:colOff>82251</xdr:colOff>
      <xdr:row>67</xdr:row>
      <xdr:rowOff>168089</xdr:rowOff>
    </xdr:to>
    <xdr:sp macro="" textlink="">
      <xdr:nvSpPr>
        <xdr:cNvPr id="3" name="TextBox 2">
          <a:extLst>
            <a:ext uri="{FF2B5EF4-FFF2-40B4-BE49-F238E27FC236}">
              <a16:creationId xmlns:a16="http://schemas.microsoft.com/office/drawing/2014/main" id="{43CF29E3-0621-AF95-9AC4-68653309BA00}"/>
            </a:ext>
          </a:extLst>
        </xdr:cNvPr>
        <xdr:cNvSpPr txBox="1"/>
      </xdr:nvSpPr>
      <xdr:spPr>
        <a:xfrm>
          <a:off x="19655117" y="17113288"/>
          <a:ext cx="6267899" cy="1466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a:p>
          <a:r>
            <a:rPr lang="en-AU" sz="1100"/>
            <a:t>- These formulas in the Outturn risk contingency can be manually adjusted by Councils to reflect an appropriate Outturn risk contingency for the project.</a:t>
          </a:r>
        </a:p>
        <a:p>
          <a:r>
            <a:rPr lang="en-AU" sz="1100"/>
            <a:t>- Alternatively the formula can be deleted and a specific amount (% number) can be manually entered into the cell to reflect an appropriate amount</a:t>
          </a:r>
        </a:p>
        <a:p>
          <a:r>
            <a:rPr lang="en-AU" sz="1100"/>
            <a:t>- As Outturn risk is project dependant and related to external factors, it may be more appropriate to have Councils manually update this as a preferred approach, rather than relying on a pre-defined formula anyway</a:t>
          </a:r>
        </a:p>
      </xdr:txBody>
    </xdr:sp>
    <xdr:clientData/>
  </xdr:twoCellAnchor>
  <xdr:twoCellAnchor>
    <xdr:from>
      <xdr:col>9</xdr:col>
      <xdr:colOff>552898</xdr:colOff>
      <xdr:row>36</xdr:row>
      <xdr:rowOff>46503</xdr:rowOff>
    </xdr:from>
    <xdr:to>
      <xdr:col>12</xdr:col>
      <xdr:colOff>283734</xdr:colOff>
      <xdr:row>42</xdr:row>
      <xdr:rowOff>5490</xdr:rowOff>
    </xdr:to>
    <xdr:sp macro="" textlink="">
      <xdr:nvSpPr>
        <xdr:cNvPr id="9" name="Arrow: Left 8">
          <a:extLst>
            <a:ext uri="{FF2B5EF4-FFF2-40B4-BE49-F238E27FC236}">
              <a16:creationId xmlns:a16="http://schemas.microsoft.com/office/drawing/2014/main" id="{CB1B4EB6-DD82-4B6E-9566-3569C5D97634}"/>
            </a:ext>
          </a:extLst>
        </xdr:cNvPr>
        <xdr:cNvSpPr/>
      </xdr:nvSpPr>
      <xdr:spPr>
        <a:xfrm>
          <a:off x="18930545" y="10546415"/>
          <a:ext cx="1613424" cy="14381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459441</xdr:colOff>
      <xdr:row>33</xdr:row>
      <xdr:rowOff>134470</xdr:rowOff>
    </xdr:from>
    <xdr:to>
      <xdr:col>14</xdr:col>
      <xdr:colOff>212911</xdr:colOff>
      <xdr:row>45</xdr:row>
      <xdr:rowOff>212912</xdr:rowOff>
    </xdr:to>
    <xdr:sp macro="" textlink="">
      <xdr:nvSpPr>
        <xdr:cNvPr id="10" name="TextBox 9">
          <a:extLst>
            <a:ext uri="{FF2B5EF4-FFF2-40B4-BE49-F238E27FC236}">
              <a16:creationId xmlns:a16="http://schemas.microsoft.com/office/drawing/2014/main" id="{A208277C-27DD-22B0-65DC-CBEA55FCA120}"/>
            </a:ext>
          </a:extLst>
        </xdr:cNvPr>
        <xdr:cNvSpPr txBox="1"/>
      </xdr:nvSpPr>
      <xdr:spPr>
        <a:xfrm>
          <a:off x="20719676" y="9894794"/>
          <a:ext cx="5334000" cy="3036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Construction insurance</a:t>
          </a:r>
          <a:br>
            <a:rPr lang="en-AU" sz="1100"/>
          </a:br>
          <a:endParaRPr lang="en-AU" sz="1100"/>
        </a:p>
        <a:p>
          <a:r>
            <a:rPr lang="en-AU" sz="1100"/>
            <a:t>TfNSW (Program Managers, etc) will need to determine if construction insurance costs are required to be visibly displayed in an estimate summary. </a:t>
          </a:r>
        </a:p>
        <a:p>
          <a:br>
            <a:rPr lang="en-AU" sz="1100"/>
          </a:br>
          <a:r>
            <a:rPr lang="en-AU" sz="1100"/>
            <a:t>- If visibility to TfNSW is required, simply include the cost in the “Other” Pay Item that is already included in the Estimate Summary and add a comment that the amount is for Construction Insurance, or any other costs not covered by the predefined category items.</a:t>
          </a:r>
          <a:br>
            <a:rPr lang="en-AU" sz="1100"/>
          </a:br>
          <a:r>
            <a:rPr lang="en-AU" sz="1100"/>
            <a:t>- Alternatively Councils can incorporate insurance costs into their estimates and spread the costs across other pay items (i.e. incorporate costs into the rates or other items).</a:t>
          </a:r>
          <a:br>
            <a:rPr lang="en-AU" sz="1100"/>
          </a:br>
          <a:br>
            <a:rPr lang="en-AU" sz="1100"/>
          </a:br>
          <a:r>
            <a:rPr lang="en-AU" sz="1100" b="1"/>
            <a:t>Handling Differing Items Under the Same Category</a:t>
          </a:r>
          <a:br>
            <a:rPr lang="en-AU" sz="1100" b="1"/>
          </a:br>
          <a:br>
            <a:rPr lang="en-AU" sz="1100" b="1"/>
          </a:br>
          <a:r>
            <a:rPr lang="en-AU" sz="1100"/>
            <a:t>For example,</a:t>
          </a:r>
          <a:r>
            <a:rPr lang="en-AU" sz="1100" baseline="0"/>
            <a:t> if a project involves a heavy vehicle rest area with a toilet block and three bins, the simplest way would be to include the Rest Area as “each” as defined in the Item and then Councils include some details in the comments (such as No. bins, toilet block, etc)</a:t>
          </a:r>
        </a:p>
        <a:p>
          <a:endParaRPr lang="en-AU" sz="1100"/>
        </a:p>
        <a:p>
          <a:endParaRPr lang="en-AU" sz="1100"/>
        </a:p>
      </xdr:txBody>
    </xdr:sp>
    <xdr:clientData/>
  </xdr:twoCellAnchor>
  <xdr:twoCellAnchor>
    <xdr:from>
      <xdr:col>9</xdr:col>
      <xdr:colOff>502361</xdr:colOff>
      <xdr:row>8</xdr:row>
      <xdr:rowOff>20730</xdr:rowOff>
    </xdr:from>
    <xdr:to>
      <xdr:col>12</xdr:col>
      <xdr:colOff>123265</xdr:colOff>
      <xdr:row>10</xdr:row>
      <xdr:rowOff>149486</xdr:rowOff>
    </xdr:to>
    <xdr:sp macro="" textlink="">
      <xdr:nvSpPr>
        <xdr:cNvPr id="11" name="Arrow: Left 10">
          <a:extLst>
            <a:ext uri="{FF2B5EF4-FFF2-40B4-BE49-F238E27FC236}">
              <a16:creationId xmlns:a16="http://schemas.microsoft.com/office/drawing/2014/main" id="{E164C8E3-09E9-4534-A3D8-079B2630BAE9}"/>
            </a:ext>
          </a:extLst>
        </xdr:cNvPr>
        <xdr:cNvSpPr/>
      </xdr:nvSpPr>
      <xdr:spPr>
        <a:xfrm>
          <a:off x="18880008" y="3483348"/>
          <a:ext cx="1503492" cy="6666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332366</xdr:colOff>
      <xdr:row>8</xdr:row>
      <xdr:rowOff>93234</xdr:rowOff>
    </xdr:from>
    <xdr:to>
      <xdr:col>13</xdr:col>
      <xdr:colOff>2926639</xdr:colOff>
      <xdr:row>9</xdr:row>
      <xdr:rowOff>263452</xdr:rowOff>
    </xdr:to>
    <xdr:sp macro="" textlink="">
      <xdr:nvSpPr>
        <xdr:cNvPr id="12" name="TextBox 11">
          <a:extLst>
            <a:ext uri="{FF2B5EF4-FFF2-40B4-BE49-F238E27FC236}">
              <a16:creationId xmlns:a16="http://schemas.microsoft.com/office/drawing/2014/main" id="{8685D71A-3A64-EFF1-3079-2402F1D0A248}"/>
            </a:ext>
          </a:extLst>
        </xdr:cNvPr>
        <xdr:cNvSpPr txBox="1"/>
      </xdr:nvSpPr>
      <xdr:spPr>
        <a:xfrm>
          <a:off x="20592601" y="3555852"/>
          <a:ext cx="3221803" cy="41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Costs to</a:t>
          </a:r>
          <a:r>
            <a:rPr lang="en-AU" sz="1100" baseline="0"/>
            <a:t> date will need to be input by council</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3810</xdr:rowOff>
    </xdr:from>
    <xdr:ext cx="7648575" cy="1532671"/>
    <xdr:pic>
      <xdr:nvPicPr>
        <xdr:cNvPr id="2" name="image1.jpeg">
          <a:extLst>
            <a:ext uri="{FF2B5EF4-FFF2-40B4-BE49-F238E27FC236}">
              <a16:creationId xmlns:a16="http://schemas.microsoft.com/office/drawing/2014/main" id="{B7D97E10-0A35-47DF-A4CD-64FD227246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
          <a:ext cx="7648575" cy="1532671"/>
        </a:xfrm>
        <a:prstGeom prst="rect">
          <a:avLst/>
        </a:prstGeom>
      </xdr:spPr>
    </xdr:pic>
    <xdr:clientData/>
  </xdr:oneCellAnchor>
  <xdr:twoCellAnchor>
    <xdr:from>
      <xdr:col>3</xdr:col>
      <xdr:colOff>807720</xdr:colOff>
      <xdr:row>0</xdr:row>
      <xdr:rowOff>502920</xdr:rowOff>
    </xdr:from>
    <xdr:to>
      <xdr:col>6</xdr:col>
      <xdr:colOff>899160</xdr:colOff>
      <xdr:row>0</xdr:row>
      <xdr:rowOff>1386840</xdr:rowOff>
    </xdr:to>
    <xdr:sp macro="" textlink="">
      <xdr:nvSpPr>
        <xdr:cNvPr id="3" name="TextBox 2">
          <a:extLst>
            <a:ext uri="{FF2B5EF4-FFF2-40B4-BE49-F238E27FC236}">
              <a16:creationId xmlns:a16="http://schemas.microsoft.com/office/drawing/2014/main" id="{80EF6680-F05C-4187-901A-B0F8B450F6B1}"/>
            </a:ext>
          </a:extLst>
        </xdr:cNvPr>
        <xdr:cNvSpPr txBox="1"/>
      </xdr:nvSpPr>
      <xdr:spPr>
        <a:xfrm>
          <a:off x="3265170" y="502920"/>
          <a:ext cx="3549015" cy="883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2200">
              <a:solidFill>
                <a:schemeClr val="bg1"/>
              </a:solidFill>
              <a:latin typeface="Arial" panose="020B0604020202020204" pitchFamily="34" charset="0"/>
              <a:cs typeface="Arial" panose="020B0604020202020204" pitchFamily="34" charset="0"/>
            </a:rPr>
            <a:t>Estimate approval</a:t>
          </a:r>
        </a:p>
        <a:p>
          <a:pPr algn="r"/>
          <a:r>
            <a:rPr lang="en-AU" sz="2200">
              <a:solidFill>
                <a:schemeClr val="bg1"/>
              </a:solidFill>
              <a:latin typeface="Arial" panose="020B0604020202020204" pitchFamily="34" charset="0"/>
              <a:cs typeface="Arial" panose="020B0604020202020204" pitchFamily="34" charset="0"/>
            </a:rPr>
            <a:t>for infrastructure projects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Volumes\215085_RMS\Pilot%20Presentation\C:\Volumes\215085_RMS\Pilot%20Presentation\Srva033\haw-com$\General\130_M_ENGINEERING\34____FWBS%20133\BQ_CONTROL_SHEET\STEEL_BQ_CONTROL_SHEET(ver%2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OF SCHEDULE"/>
      <sheetName val="INPUT DATA OF BQ"/>
      <sheetName val="INPUT DATA OF DESIGN"/>
      <sheetName val="CIVIL 133X JDOCLIST"/>
      <sheetName val="CIVIL 1330 JDOCLIST"/>
      <sheetName val="ANNEX V (000)"/>
      <sheetName val="ANNEX V (001)"/>
      <sheetName val="ANNEX V (002)"/>
      <sheetName val="ANNEX V (003)"/>
      <sheetName val="BQ FOR ANNEX-V"/>
      <sheetName val="BQ FOR FORM-B"/>
      <sheetName val="1331 Steel Piperack"/>
      <sheetName val="1332 Steel Structur"/>
      <sheetName val="1336 Walkway"/>
      <sheetName val="1340 Shelter"/>
      <sheetName val="Joint (4)"/>
      <sheetName val="Cable Tray (4)"/>
      <sheetName val="U_PR"/>
      <sheetName val="U_PR_1Span"/>
      <sheetName val="Tray_unit"/>
      <sheetName val="部材"/>
      <sheetName val="Member"/>
      <sheetName val="Lists (Hide)"/>
      <sheetName val="Lis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home.rta.nsw.gov.au/tools/techinfo/documents/ilcms/op_manuals/ilc-est-m-001.pdf" TargetMode="External"/><Relationship Id="rId7" Type="http://schemas.openxmlformats.org/officeDocument/2006/relationships/customProperty" Target="../customProperty2.bin"/><Relationship Id="rId2" Type="http://schemas.openxmlformats.org/officeDocument/2006/relationships/hyperlink" Target="http://home.rta.nsw.gov.au/tools/techinfo/documents/ilcms/tp0/ilc-mi-tp0-601-g02.pdf" TargetMode="External"/><Relationship Id="rId1" Type="http://schemas.openxmlformats.org/officeDocument/2006/relationships/hyperlink" Target="https://home.transport.nsw.gov.au/documents/sppreview/77263577-4df4-4e04-913c-cb062a702378" TargetMode="External"/><Relationship Id="rId6" Type="http://schemas.openxmlformats.org/officeDocument/2006/relationships/printerSettings" Target="../printerSettings/printerSettings2.bin"/><Relationship Id="rId5" Type="http://schemas.openxmlformats.org/officeDocument/2006/relationships/hyperlink" Target="https://investment.infrastructure.gov.au/about/funding_and_finance/cost_estimation_guidance.aspx" TargetMode="External"/><Relationship Id="rId4" Type="http://schemas.openxmlformats.org/officeDocument/2006/relationships/hyperlink" Target="https://km.rms.nsw.gov.au/confluence/display/public/IP/Minor+projects+procedur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F1170-4A1E-4E47-AEB1-CF8B5E97B20C}">
  <dimension ref="A2:A77"/>
  <sheetViews>
    <sheetView zoomScale="115" zoomScaleNormal="115" workbookViewId="0">
      <selection activeCell="B10" sqref="B10"/>
    </sheetView>
  </sheetViews>
  <sheetFormatPr defaultRowHeight="12.75"/>
  <cols>
    <col min="1" max="1" width="115.28515625" customWidth="1"/>
  </cols>
  <sheetData>
    <row r="2" spans="1:1" ht="46.15" customHeight="1">
      <c r="A2" s="76" t="s">
        <v>0</v>
      </c>
    </row>
    <row r="3" spans="1:1" ht="25.5">
      <c r="A3" s="77" t="s">
        <v>1</v>
      </c>
    </row>
    <row r="4" spans="1:1">
      <c r="A4" s="78"/>
    </row>
    <row r="5" spans="1:1">
      <c r="A5" s="79" t="s">
        <v>2</v>
      </c>
    </row>
    <row r="6" spans="1:1">
      <c r="A6" t="s">
        <v>3</v>
      </c>
    </row>
    <row r="7" spans="1:1">
      <c r="A7" s="79" t="s">
        <v>4</v>
      </c>
    </row>
    <row r="8" spans="1:1" ht="25.5">
      <c r="A8" s="79" t="s">
        <v>5</v>
      </c>
    </row>
    <row r="9" spans="1:1">
      <c r="A9" s="80"/>
    </row>
    <row r="10" spans="1:1">
      <c r="A10" s="81" t="s">
        <v>6</v>
      </c>
    </row>
    <row r="11" spans="1:1" ht="25.5">
      <c r="A11" s="82" t="s">
        <v>7</v>
      </c>
    </row>
    <row r="12" spans="1:1">
      <c r="A12" s="82" t="s">
        <v>8</v>
      </c>
    </row>
    <row r="13" spans="1:1">
      <c r="A13" s="82"/>
    </row>
    <row r="14" spans="1:1">
      <c r="A14" s="82"/>
    </row>
    <row r="15" spans="1:1" ht="15.75">
      <c r="A15" s="93" t="s">
        <v>9</v>
      </c>
    </row>
    <row r="16" spans="1:1">
      <c r="A16" s="82" t="s">
        <v>10</v>
      </c>
    </row>
    <row r="17" spans="1:1">
      <c r="A17" s="82" t="s">
        <v>11</v>
      </c>
    </row>
    <row r="18" spans="1:1">
      <c r="A18" s="82" t="s">
        <v>12</v>
      </c>
    </row>
    <row r="19" spans="1:1">
      <c r="A19" s="82" t="s">
        <v>13</v>
      </c>
    </row>
    <row r="20" spans="1:1">
      <c r="A20" s="82" t="s">
        <v>14</v>
      </c>
    </row>
    <row r="21" spans="1:1">
      <c r="A21" s="82" t="s">
        <v>15</v>
      </c>
    </row>
    <row r="22" spans="1:1">
      <c r="A22" s="82" t="s">
        <v>16</v>
      </c>
    </row>
    <row r="23" spans="1:1">
      <c r="A23" s="82" t="s">
        <v>17</v>
      </c>
    </row>
    <row r="24" spans="1:1">
      <c r="A24" s="82" t="s">
        <v>18</v>
      </c>
    </row>
    <row r="25" spans="1:1">
      <c r="A25" s="82" t="s">
        <v>19</v>
      </c>
    </row>
    <row r="26" spans="1:1" ht="25.5">
      <c r="A26" s="82" t="s">
        <v>20</v>
      </c>
    </row>
    <row r="27" spans="1:1">
      <c r="A27" s="82" t="s">
        <v>21</v>
      </c>
    </row>
    <row r="28" spans="1:1">
      <c r="A28" s="82" t="s">
        <v>22</v>
      </c>
    </row>
    <row r="29" spans="1:1" ht="25.5">
      <c r="A29" s="82" t="s">
        <v>23</v>
      </c>
    </row>
    <row r="30" spans="1:1" ht="25.5">
      <c r="A30" s="82" t="s">
        <v>24</v>
      </c>
    </row>
    <row r="31" spans="1:1">
      <c r="A31" s="82" t="s">
        <v>25</v>
      </c>
    </row>
    <row r="32" spans="1:1" ht="51">
      <c r="A32" s="82" t="s">
        <v>26</v>
      </c>
    </row>
    <row r="33" spans="1:1" ht="25.5">
      <c r="A33" s="82" t="s">
        <v>27</v>
      </c>
    </row>
    <row r="34" spans="1:1" ht="91.9" customHeight="1">
      <c r="A34" s="82"/>
    </row>
    <row r="35" spans="1:1">
      <c r="A35" s="82" t="s">
        <v>28</v>
      </c>
    </row>
    <row r="36" spans="1:1">
      <c r="A36" s="82" t="s">
        <v>29</v>
      </c>
    </row>
    <row r="37" spans="1:1">
      <c r="A37" s="82" t="s">
        <v>30</v>
      </c>
    </row>
    <row r="38" spans="1:1">
      <c r="A38" s="82" t="s">
        <v>31</v>
      </c>
    </row>
    <row r="39" spans="1:1">
      <c r="A39" s="82" t="s">
        <v>32</v>
      </c>
    </row>
    <row r="40" spans="1:1">
      <c r="A40" s="82" t="s">
        <v>33</v>
      </c>
    </row>
    <row r="41" spans="1:1">
      <c r="A41" s="77" t="s">
        <v>34</v>
      </c>
    </row>
    <row r="42" spans="1:1">
      <c r="A42" s="77"/>
    </row>
    <row r="43" spans="1:1">
      <c r="A43" s="77"/>
    </row>
    <row r="44" spans="1:1" ht="15.75">
      <c r="A44" s="93" t="s">
        <v>35</v>
      </c>
    </row>
    <row r="45" spans="1:1" ht="25.5">
      <c r="A45" s="77" t="s">
        <v>36</v>
      </c>
    </row>
    <row r="46" spans="1:1" ht="25.5">
      <c r="A46" s="77" t="s">
        <v>37</v>
      </c>
    </row>
    <row r="47" spans="1:1">
      <c r="A47" s="77" t="s">
        <v>38</v>
      </c>
    </row>
    <row r="48" spans="1:1">
      <c r="A48" s="77" t="s">
        <v>39</v>
      </c>
    </row>
    <row r="49" spans="1:1">
      <c r="A49" s="77" t="s">
        <v>40</v>
      </c>
    </row>
    <row r="50" spans="1:1">
      <c r="A50" s="77" t="s">
        <v>41</v>
      </c>
    </row>
    <row r="51" spans="1:1" ht="25.5">
      <c r="A51" s="77" t="s">
        <v>42</v>
      </c>
    </row>
    <row r="52" spans="1:1">
      <c r="A52" s="77" t="s">
        <v>43</v>
      </c>
    </row>
    <row r="53" spans="1:1">
      <c r="A53" s="77" t="s">
        <v>44</v>
      </c>
    </row>
    <row r="54" spans="1:1">
      <c r="A54" s="77" t="s">
        <v>45</v>
      </c>
    </row>
    <row r="55" spans="1:1">
      <c r="A55" s="77" t="s">
        <v>46</v>
      </c>
    </row>
    <row r="56" spans="1:1">
      <c r="A56" s="77" t="s">
        <v>47</v>
      </c>
    </row>
    <row r="57" spans="1:1">
      <c r="A57" s="77" t="s">
        <v>48</v>
      </c>
    </row>
    <row r="58" spans="1:1">
      <c r="A58" s="77" t="s">
        <v>49</v>
      </c>
    </row>
    <row r="59" spans="1:1">
      <c r="A59" s="77" t="s">
        <v>50</v>
      </c>
    </row>
    <row r="60" spans="1:1">
      <c r="A60" s="77" t="s">
        <v>51</v>
      </c>
    </row>
    <row r="61" spans="1:1">
      <c r="A61" s="77" t="s">
        <v>52</v>
      </c>
    </row>
    <row r="62" spans="1:1" ht="25.5">
      <c r="A62" s="77" t="s">
        <v>53</v>
      </c>
    </row>
    <row r="63" spans="1:1" ht="25.5">
      <c r="A63" s="92" t="s">
        <v>54</v>
      </c>
    </row>
    <row r="64" spans="1:1">
      <c r="A64" s="83"/>
    </row>
    <row r="65" spans="1:1">
      <c r="A65" s="77"/>
    </row>
    <row r="66" spans="1:1">
      <c r="A66" s="84"/>
    </row>
    <row r="67" spans="1:1">
      <c r="A67" s="84"/>
    </row>
    <row r="68" spans="1:1">
      <c r="A68" s="84"/>
    </row>
    <row r="69" spans="1:1">
      <c r="A69" s="84"/>
    </row>
    <row r="70" spans="1:1">
      <c r="A70" s="84"/>
    </row>
    <row r="71" spans="1:1">
      <c r="A71" s="83"/>
    </row>
    <row r="72" spans="1:1">
      <c r="A72" s="83"/>
    </row>
    <row r="73" spans="1:1">
      <c r="A73" s="83"/>
    </row>
    <row r="74" spans="1:1">
      <c r="A74" s="83"/>
    </row>
    <row r="75" spans="1:1">
      <c r="A75" s="83"/>
    </row>
    <row r="76" spans="1:1">
      <c r="A76" s="85"/>
    </row>
    <row r="77" spans="1:1">
      <c r="A77" s="85"/>
    </row>
  </sheetData>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479B-9E95-43EF-B5D0-F5D438CE3722}">
  <sheetPr>
    <pageSetUpPr fitToPage="1"/>
  </sheetPr>
  <dimension ref="A1:N147"/>
  <sheetViews>
    <sheetView showGridLines="0" tabSelected="1" zoomScale="85" zoomScaleNormal="85" workbookViewId="0">
      <selection activeCell="A148" sqref="A148"/>
    </sheetView>
  </sheetViews>
  <sheetFormatPr defaultColWidth="9.28515625" defaultRowHeight="15" outlineLevelRow="1"/>
  <cols>
    <col min="1" max="1" width="24.5703125" style="7" customWidth="1"/>
    <col min="2" max="2" width="61.42578125" style="6" customWidth="1"/>
    <col min="3" max="4" width="15.5703125" style="7" customWidth="1"/>
    <col min="5" max="5" width="18.42578125" style="8" customWidth="1"/>
    <col min="6" max="6" width="19" style="8" bestFit="1" customWidth="1"/>
    <col min="7" max="7" width="30.5703125" style="8" bestFit="1" customWidth="1"/>
    <col min="8" max="8" width="15.5703125" style="7" customWidth="1"/>
    <col min="9" max="9" width="67.5703125" style="7" customWidth="1"/>
    <col min="10" max="13" width="9.28515625" style="7"/>
    <col min="14" max="14" width="72.28515625" style="7" customWidth="1"/>
    <col min="15" max="16384" width="9.28515625" style="7"/>
  </cols>
  <sheetData>
    <row r="1" spans="1:14" ht="89.25" customHeight="1">
      <c r="A1" s="131"/>
      <c r="B1" s="132"/>
      <c r="E1" s="68"/>
      <c r="F1" s="68"/>
      <c r="G1" s="68"/>
      <c r="H1" s="68"/>
      <c r="I1" s="128"/>
    </row>
    <row r="2" spans="1:14" s="2" customFormat="1" ht="57.75" customHeight="1">
      <c r="A2" s="86" t="s">
        <v>55</v>
      </c>
      <c r="B2" s="1"/>
      <c r="F2" s="72" t="s">
        <v>56</v>
      </c>
      <c r="G2" s="90">
        <v>44992</v>
      </c>
      <c r="I2" s="128"/>
    </row>
    <row r="3" spans="1:14" s="2" customFormat="1" ht="18">
      <c r="A3" s="87" t="s">
        <v>57</v>
      </c>
      <c r="B3" s="1"/>
      <c r="F3" s="72" t="s">
        <v>58</v>
      </c>
      <c r="G3" s="91">
        <v>1234</v>
      </c>
    </row>
    <row r="4" spans="1:14" s="2" customFormat="1">
      <c r="A4" s="88" t="s">
        <v>59</v>
      </c>
      <c r="B4" s="89"/>
      <c r="F4" s="72" t="s">
        <v>60</v>
      </c>
      <c r="G4" s="91" t="s">
        <v>61</v>
      </c>
    </row>
    <row r="5" spans="1:14" s="2" customFormat="1">
      <c r="A5" s="3"/>
      <c r="B5" s="1"/>
    </row>
    <row r="6" spans="1:14" s="5" customFormat="1" ht="30" customHeight="1" thickBot="1">
      <c r="A6" s="4"/>
      <c r="B6" s="4"/>
      <c r="C6" s="2"/>
      <c r="E6" s="2"/>
      <c r="F6" s="2"/>
      <c r="G6" s="2"/>
    </row>
    <row r="7" spans="1:14" ht="30" customHeight="1" thickBot="1">
      <c r="A7" s="135" t="s">
        <v>62</v>
      </c>
      <c r="B7" s="135"/>
      <c r="C7" s="135"/>
      <c r="E7" s="7"/>
      <c r="G7" s="69" t="s">
        <v>63</v>
      </c>
      <c r="H7" s="100">
        <v>43</v>
      </c>
      <c r="I7" s="70" t="s">
        <v>64</v>
      </c>
    </row>
    <row r="8" spans="1:14" ht="19.350000000000001" customHeight="1">
      <c r="A8" s="139" t="s">
        <v>65</v>
      </c>
      <c r="B8" s="140"/>
      <c r="C8" s="141"/>
      <c r="D8" s="9" t="s">
        <v>66</v>
      </c>
      <c r="E8" s="61" t="s">
        <v>67</v>
      </c>
      <c r="F8" s="10" t="s">
        <v>68</v>
      </c>
      <c r="G8" s="11"/>
      <c r="H8" s="71"/>
      <c r="I8" s="61" t="s">
        <v>69</v>
      </c>
    </row>
    <row r="9" spans="1:14" ht="19.350000000000001" customHeight="1">
      <c r="A9" s="142"/>
      <c r="B9" s="143"/>
      <c r="C9" s="144"/>
      <c r="D9" s="12"/>
      <c r="E9" s="62"/>
      <c r="F9" s="13" t="s">
        <v>70</v>
      </c>
      <c r="G9" s="14" t="s">
        <v>71</v>
      </c>
      <c r="H9" s="15" t="s">
        <v>72</v>
      </c>
      <c r="I9" s="62"/>
      <c r="N9" s="95"/>
    </row>
    <row r="10" spans="1:14" ht="22.5" customHeight="1" collapsed="1">
      <c r="A10" s="133" t="s">
        <v>73</v>
      </c>
      <c r="B10" s="133"/>
      <c r="C10" s="133"/>
      <c r="D10" s="102"/>
      <c r="E10" s="103"/>
      <c r="F10" s="104"/>
      <c r="G10" s="105">
        <v>0</v>
      </c>
      <c r="H10" s="106">
        <f t="shared" ref="H10:H41" si="0">G10/G$63</f>
        <v>0</v>
      </c>
      <c r="I10" s="107"/>
    </row>
    <row r="11" spans="1:14" ht="22.5" customHeight="1">
      <c r="A11" s="133" t="s">
        <v>74</v>
      </c>
      <c r="B11" s="133"/>
      <c r="C11" s="133"/>
      <c r="D11" s="102">
        <v>88210</v>
      </c>
      <c r="E11" s="103" t="s">
        <v>75</v>
      </c>
      <c r="F11" s="104">
        <f>IFERROR(G11/D11,0)</f>
        <v>25.110531685749915</v>
      </c>
      <c r="G11" s="104">
        <f>SUBTOTAL(9,G12:G24)</f>
        <v>2215000</v>
      </c>
      <c r="H11" s="106">
        <f t="shared" si="0"/>
        <v>0.16908396946564885</v>
      </c>
      <c r="I11" s="107"/>
    </row>
    <row r="12" spans="1:14" s="16" customFormat="1" ht="19.350000000000001" customHeight="1" outlineLevel="1">
      <c r="A12" s="134" t="s">
        <v>76</v>
      </c>
      <c r="B12" s="134"/>
      <c r="C12" s="134"/>
      <c r="D12" s="108"/>
      <c r="E12" s="109"/>
      <c r="F12" s="110">
        <v>0.06</v>
      </c>
      <c r="G12" s="111">
        <f>CEILING(F12*SUM(G$13:G$24,,G$25,G$62),1000)</f>
        <v>742000</v>
      </c>
      <c r="H12" s="112">
        <f t="shared" si="0"/>
        <v>5.66412213740458E-2</v>
      </c>
      <c r="I12" s="113"/>
    </row>
    <row r="13" spans="1:14" s="16" customFormat="1" ht="19.350000000000001" customHeight="1" outlineLevel="1">
      <c r="A13" s="134" t="s">
        <v>77</v>
      </c>
      <c r="B13" s="134"/>
      <c r="C13" s="134"/>
      <c r="D13" s="108"/>
      <c r="E13" s="109"/>
      <c r="F13" s="111"/>
      <c r="G13" s="111">
        <v>20000</v>
      </c>
      <c r="H13" s="112">
        <f t="shared" si="0"/>
        <v>1.5267175572519084E-3</v>
      </c>
      <c r="I13" s="113"/>
    </row>
    <row r="14" spans="1:14" s="16" customFormat="1" ht="19.350000000000001" customHeight="1" outlineLevel="1">
      <c r="A14" s="134" t="s">
        <v>78</v>
      </c>
      <c r="B14" s="134"/>
      <c r="C14" s="134"/>
      <c r="D14" s="108"/>
      <c r="E14" s="109"/>
      <c r="F14" s="110">
        <v>0.04</v>
      </c>
      <c r="G14" s="111">
        <f>CEILING(F14*G$25,1000)</f>
        <v>432000</v>
      </c>
      <c r="H14" s="112">
        <f t="shared" si="0"/>
        <v>3.2977099236641223E-2</v>
      </c>
      <c r="I14" s="113"/>
    </row>
    <row r="15" spans="1:14" s="16" customFormat="1" ht="19.350000000000001" customHeight="1" outlineLevel="1">
      <c r="A15" s="134" t="s">
        <v>79</v>
      </c>
      <c r="B15" s="134"/>
      <c r="C15" s="134"/>
      <c r="D15" s="108"/>
      <c r="E15" s="109"/>
      <c r="F15" s="110">
        <v>0.06</v>
      </c>
      <c r="G15" s="111">
        <f>CEILING(F15*G$25,1000)</f>
        <v>647000</v>
      </c>
      <c r="H15" s="112">
        <f t="shared" si="0"/>
        <v>4.938931297709924E-2</v>
      </c>
      <c r="I15" s="113"/>
    </row>
    <row r="16" spans="1:14" s="16" customFormat="1" ht="19.350000000000001" customHeight="1" outlineLevel="1">
      <c r="A16" s="134" t="s">
        <v>80</v>
      </c>
      <c r="B16" s="134"/>
      <c r="C16" s="134"/>
      <c r="D16" s="108"/>
      <c r="E16" s="109"/>
      <c r="F16" s="111"/>
      <c r="G16" s="111">
        <v>0</v>
      </c>
      <c r="H16" s="112">
        <f t="shared" si="0"/>
        <v>0</v>
      </c>
      <c r="I16" s="113"/>
    </row>
    <row r="17" spans="1:9" s="16" customFormat="1" ht="19.350000000000001" customHeight="1" outlineLevel="1">
      <c r="A17" s="134" t="s">
        <v>81</v>
      </c>
      <c r="B17" s="134"/>
      <c r="C17" s="134"/>
      <c r="D17" s="108"/>
      <c r="E17" s="109"/>
      <c r="F17" s="111"/>
      <c r="G17" s="111">
        <v>0</v>
      </c>
      <c r="H17" s="112">
        <f t="shared" si="0"/>
        <v>0</v>
      </c>
      <c r="I17" s="113"/>
    </row>
    <row r="18" spans="1:9" s="16" customFormat="1" ht="19.350000000000001" customHeight="1" outlineLevel="1">
      <c r="A18" s="134" t="s">
        <v>82</v>
      </c>
      <c r="B18" s="134"/>
      <c r="C18" s="134"/>
      <c r="D18" s="108"/>
      <c r="E18" s="109"/>
      <c r="F18" s="111"/>
      <c r="G18" s="111">
        <v>50000</v>
      </c>
      <c r="H18" s="112">
        <f t="shared" si="0"/>
        <v>3.8167938931297708E-3</v>
      </c>
      <c r="I18" s="113"/>
    </row>
    <row r="19" spans="1:9" s="16" customFormat="1" ht="19.350000000000001" customHeight="1" outlineLevel="1">
      <c r="A19" s="134" t="s">
        <v>83</v>
      </c>
      <c r="B19" s="134"/>
      <c r="C19" s="134"/>
      <c r="D19" s="108"/>
      <c r="E19" s="109"/>
      <c r="F19" s="111"/>
      <c r="G19" s="111">
        <v>0</v>
      </c>
      <c r="H19" s="112">
        <f t="shared" si="0"/>
        <v>0</v>
      </c>
      <c r="I19" s="113"/>
    </row>
    <row r="20" spans="1:9" s="16" customFormat="1" ht="19.350000000000001" customHeight="1" outlineLevel="1">
      <c r="A20" s="134" t="s">
        <v>84</v>
      </c>
      <c r="B20" s="134"/>
      <c r="C20" s="134"/>
      <c r="D20" s="108"/>
      <c r="E20" s="109"/>
      <c r="F20" s="111"/>
      <c r="G20" s="111">
        <v>0</v>
      </c>
      <c r="H20" s="112">
        <f t="shared" si="0"/>
        <v>0</v>
      </c>
      <c r="I20" s="113"/>
    </row>
    <row r="21" spans="1:9" s="16" customFormat="1" ht="19.350000000000001" customHeight="1" outlineLevel="1">
      <c r="A21" s="134" t="s">
        <v>85</v>
      </c>
      <c r="B21" s="134"/>
      <c r="C21" s="134"/>
      <c r="D21" s="108"/>
      <c r="E21" s="109"/>
      <c r="F21" s="111"/>
      <c r="G21" s="111">
        <v>0</v>
      </c>
      <c r="H21" s="112">
        <f t="shared" si="0"/>
        <v>0</v>
      </c>
      <c r="I21" s="113"/>
    </row>
    <row r="22" spans="1:9" s="16" customFormat="1" ht="19.350000000000001" customHeight="1" outlineLevel="1">
      <c r="A22" s="134" t="s">
        <v>86</v>
      </c>
      <c r="B22" s="134"/>
      <c r="C22" s="134"/>
      <c r="D22" s="108"/>
      <c r="E22" s="109"/>
      <c r="F22" s="111"/>
      <c r="G22" s="111">
        <v>0</v>
      </c>
      <c r="H22" s="112">
        <f t="shared" si="0"/>
        <v>0</v>
      </c>
      <c r="I22" s="113"/>
    </row>
    <row r="23" spans="1:9" s="16" customFormat="1" ht="19.350000000000001" customHeight="1" outlineLevel="1">
      <c r="A23" s="134" t="s">
        <v>87</v>
      </c>
      <c r="B23" s="134"/>
      <c r="C23" s="134"/>
      <c r="D23" s="108"/>
      <c r="E23" s="109" t="s">
        <v>75</v>
      </c>
      <c r="F23" s="111">
        <f>IFERROR(CEILING((D23*100+2*10000)/D23,10),0)</f>
        <v>0</v>
      </c>
      <c r="G23" s="111">
        <f>IFERROR(D23*F23,0)</f>
        <v>0</v>
      </c>
      <c r="H23" s="112">
        <f t="shared" si="0"/>
        <v>0</v>
      </c>
      <c r="I23" s="113"/>
    </row>
    <row r="24" spans="1:9" s="16" customFormat="1" ht="19.350000000000001" customHeight="1" outlineLevel="1">
      <c r="A24" s="134" t="s">
        <v>88</v>
      </c>
      <c r="B24" s="134"/>
      <c r="C24" s="134"/>
      <c r="D24" s="108"/>
      <c r="E24" s="109"/>
      <c r="F24" s="110">
        <v>0.03</v>
      </c>
      <c r="G24" s="111">
        <f>CEILING(F24*G$25,1000)</f>
        <v>324000</v>
      </c>
      <c r="H24" s="112">
        <f t="shared" si="0"/>
        <v>2.4732824427480916E-2</v>
      </c>
      <c r="I24" s="113"/>
    </row>
    <row r="25" spans="1:9" ht="22.5" customHeight="1">
      <c r="A25" s="133" t="s">
        <v>89</v>
      </c>
      <c r="B25" s="133"/>
      <c r="C25" s="133"/>
      <c r="D25" s="102">
        <f>D$11</f>
        <v>88210</v>
      </c>
      <c r="E25" s="103" t="s">
        <v>75</v>
      </c>
      <c r="F25" s="104">
        <f>IFERROR(G25/D25,0)</f>
        <v>122.17435664890601</v>
      </c>
      <c r="G25" s="104">
        <f>SUBTOTAL(9,G26:G61)</f>
        <v>10777000</v>
      </c>
      <c r="H25" s="106">
        <f t="shared" si="0"/>
        <v>0.8226717557251908</v>
      </c>
      <c r="I25" s="107"/>
    </row>
    <row r="26" spans="1:9" s="16" customFormat="1" ht="19.350000000000001" customHeight="1" outlineLevel="1">
      <c r="A26" s="130" t="s">
        <v>90</v>
      </c>
      <c r="B26" s="130"/>
      <c r="C26" s="130"/>
      <c r="D26" s="114">
        <f>$H$7</f>
        <v>43</v>
      </c>
      <c r="E26" s="115" t="s">
        <v>91</v>
      </c>
      <c r="F26" s="116">
        <f t="shared" ref="F26:F61" si="1">IFERROR(G26/D26,0)</f>
        <v>32302.325581395347</v>
      </c>
      <c r="G26" s="116">
        <v>1389000</v>
      </c>
      <c r="H26" s="117">
        <f t="shared" si="0"/>
        <v>0.10603053435114504</v>
      </c>
      <c r="I26" s="118"/>
    </row>
    <row r="27" spans="1:9" s="16" customFormat="1" ht="19.350000000000001" customHeight="1" outlineLevel="1">
      <c r="A27" s="130" t="s">
        <v>92</v>
      </c>
      <c r="B27" s="130"/>
      <c r="C27" s="130"/>
      <c r="D27" s="114"/>
      <c r="E27" s="115" t="s">
        <v>93</v>
      </c>
      <c r="F27" s="116">
        <f t="shared" si="1"/>
        <v>0</v>
      </c>
      <c r="G27" s="116"/>
      <c r="H27" s="117">
        <f t="shared" si="0"/>
        <v>0</v>
      </c>
      <c r="I27" s="118"/>
    </row>
    <row r="28" spans="1:9" s="16" customFormat="1" ht="19.350000000000001" customHeight="1" outlineLevel="1">
      <c r="A28" s="130" t="s">
        <v>94</v>
      </c>
      <c r="B28" s="130"/>
      <c r="C28" s="130"/>
      <c r="D28" s="114">
        <v>11720</v>
      </c>
      <c r="E28" s="115" t="s">
        <v>95</v>
      </c>
      <c r="F28" s="116">
        <f t="shared" si="1"/>
        <v>37.201365187713307</v>
      </c>
      <c r="G28" s="116">
        <f>436000</f>
        <v>436000</v>
      </c>
      <c r="H28" s="117">
        <f t="shared" si="0"/>
        <v>3.3282442748091605E-2</v>
      </c>
      <c r="I28" s="118"/>
    </row>
    <row r="29" spans="1:9" s="16" customFormat="1" ht="19.350000000000001" customHeight="1" outlineLevel="1">
      <c r="A29" s="130" t="s">
        <v>96</v>
      </c>
      <c r="B29" s="130"/>
      <c r="C29" s="130"/>
      <c r="D29" s="114"/>
      <c r="E29" s="115" t="s">
        <v>97</v>
      </c>
      <c r="F29" s="116">
        <f t="shared" ref="F29" si="2">IFERROR(G29/D29,0)</f>
        <v>0</v>
      </c>
      <c r="G29" s="116">
        <v>185000</v>
      </c>
      <c r="H29" s="117">
        <f t="shared" si="0"/>
        <v>1.4122137404580152E-2</v>
      </c>
      <c r="I29" s="118"/>
    </row>
    <row r="30" spans="1:9" s="16" customFormat="1" ht="19.350000000000001" customHeight="1" outlineLevel="1">
      <c r="A30" s="130" t="s">
        <v>98</v>
      </c>
      <c r="B30" s="130"/>
      <c r="C30" s="130"/>
      <c r="D30" s="114"/>
      <c r="E30" s="115" t="s">
        <v>95</v>
      </c>
      <c r="F30" s="116">
        <f t="shared" ref="F30" si="3">IFERROR(G30/D30,0)</f>
        <v>0</v>
      </c>
      <c r="G30" s="116"/>
      <c r="H30" s="117">
        <f t="shared" si="0"/>
        <v>0</v>
      </c>
      <c r="I30" s="118"/>
    </row>
    <row r="31" spans="1:9" s="16" customFormat="1" ht="19.350000000000001" customHeight="1" outlineLevel="1">
      <c r="A31" s="130" t="s">
        <v>99</v>
      </c>
      <c r="B31" s="130"/>
      <c r="C31" s="130"/>
      <c r="D31" s="114">
        <f>D$25</f>
        <v>88210</v>
      </c>
      <c r="E31" s="115" t="s">
        <v>75</v>
      </c>
      <c r="F31" s="116">
        <f t="shared" si="1"/>
        <v>19.861693685523182</v>
      </c>
      <c r="G31" s="116">
        <f>1752000</f>
        <v>1752000</v>
      </c>
      <c r="H31" s="117">
        <f t="shared" si="0"/>
        <v>0.13374045801526718</v>
      </c>
      <c r="I31" s="118"/>
    </row>
    <row r="32" spans="1:9" s="16" customFormat="1" ht="19.350000000000001" customHeight="1" outlineLevel="1">
      <c r="A32" s="130" t="s">
        <v>100</v>
      </c>
      <c r="B32" s="130" t="s">
        <v>100</v>
      </c>
      <c r="C32" s="130" t="s">
        <v>100</v>
      </c>
      <c r="D32" s="114"/>
      <c r="E32" s="115" t="s">
        <v>101</v>
      </c>
      <c r="F32" s="116">
        <f>IFERROR(G32/D32,0)</f>
        <v>0</v>
      </c>
      <c r="G32" s="116"/>
      <c r="H32" s="117">
        <f t="shared" si="0"/>
        <v>0</v>
      </c>
      <c r="I32" s="118"/>
    </row>
    <row r="33" spans="1:9" s="16" customFormat="1" ht="19.350000000000001" customHeight="1" outlineLevel="1">
      <c r="A33" s="130" t="s">
        <v>102</v>
      </c>
      <c r="B33" s="130"/>
      <c r="C33" s="130"/>
      <c r="D33" s="114"/>
      <c r="E33" s="115" t="s">
        <v>75</v>
      </c>
      <c r="F33" s="116">
        <f t="shared" si="1"/>
        <v>0</v>
      </c>
      <c r="G33" s="116"/>
      <c r="H33" s="117">
        <f t="shared" si="0"/>
        <v>0</v>
      </c>
      <c r="I33" s="118"/>
    </row>
    <row r="34" spans="1:9" s="16" customFormat="1" ht="19.350000000000001" customHeight="1" outlineLevel="1">
      <c r="A34" s="130" t="s">
        <v>103</v>
      </c>
      <c r="B34" s="130"/>
      <c r="C34" s="130"/>
      <c r="D34" s="114">
        <f>D$25</f>
        <v>88210</v>
      </c>
      <c r="E34" s="115" t="s">
        <v>75</v>
      </c>
      <c r="F34" s="116">
        <f t="shared" ref="F34:F37" si="4">IFERROR(G34/D34,0)</f>
        <v>38.771114386124019</v>
      </c>
      <c r="G34" s="116">
        <f t="shared" ref="G34" si="5">2325000+1095000</f>
        <v>3420000</v>
      </c>
      <c r="H34" s="117">
        <f t="shared" si="0"/>
        <v>0.26106870229007634</v>
      </c>
      <c r="I34" s="118"/>
    </row>
    <row r="35" spans="1:9" s="16" customFormat="1" ht="19.350000000000001" customHeight="1" outlineLevel="1">
      <c r="A35" s="130" t="s">
        <v>104</v>
      </c>
      <c r="B35" s="130"/>
      <c r="C35" s="130"/>
      <c r="D35" s="114"/>
      <c r="E35" s="115" t="s">
        <v>75</v>
      </c>
      <c r="F35" s="116">
        <f t="shared" si="4"/>
        <v>0</v>
      </c>
      <c r="G35" s="116"/>
      <c r="H35" s="117">
        <f t="shared" si="0"/>
        <v>0</v>
      </c>
      <c r="I35" s="118"/>
    </row>
    <row r="36" spans="1:9" s="16" customFormat="1" ht="19.350000000000001" customHeight="1" outlineLevel="1">
      <c r="A36" s="130" t="s">
        <v>105</v>
      </c>
      <c r="B36" s="130"/>
      <c r="C36" s="130"/>
      <c r="D36" s="114"/>
      <c r="E36" s="115" t="s">
        <v>75</v>
      </c>
      <c r="F36" s="116">
        <f t="shared" si="4"/>
        <v>0</v>
      </c>
      <c r="G36" s="116"/>
      <c r="H36" s="117">
        <f t="shared" si="0"/>
        <v>0</v>
      </c>
      <c r="I36" s="118"/>
    </row>
    <row r="37" spans="1:9" s="16" customFormat="1" ht="19.350000000000001" customHeight="1" outlineLevel="1">
      <c r="A37" s="130" t="s">
        <v>106</v>
      </c>
      <c r="B37" s="130"/>
      <c r="C37" s="130"/>
      <c r="D37" s="114"/>
      <c r="E37" s="115" t="s">
        <v>75</v>
      </c>
      <c r="F37" s="116">
        <f t="shared" si="4"/>
        <v>0</v>
      </c>
      <c r="G37" s="116"/>
      <c r="H37" s="117">
        <f t="shared" si="0"/>
        <v>0</v>
      </c>
      <c r="I37" s="118"/>
    </row>
    <row r="38" spans="1:9" s="16" customFormat="1" ht="19.350000000000001" customHeight="1" outlineLevel="1">
      <c r="A38" s="130" t="s">
        <v>107</v>
      </c>
      <c r="B38" s="130"/>
      <c r="C38" s="130"/>
      <c r="D38" s="114"/>
      <c r="E38" s="115" t="s">
        <v>75</v>
      </c>
      <c r="F38" s="116">
        <f t="shared" si="1"/>
        <v>0</v>
      </c>
      <c r="G38" s="116"/>
      <c r="H38" s="117">
        <f t="shared" si="0"/>
        <v>0</v>
      </c>
      <c r="I38" s="118"/>
    </row>
    <row r="39" spans="1:9" s="16" customFormat="1" ht="19.350000000000001" customHeight="1" outlineLevel="1">
      <c r="A39" s="130" t="s">
        <v>108</v>
      </c>
      <c r="B39" s="130"/>
      <c r="C39" s="130"/>
      <c r="D39" s="114"/>
      <c r="E39" s="115" t="s">
        <v>95</v>
      </c>
      <c r="F39" s="116">
        <f t="shared" si="1"/>
        <v>0</v>
      </c>
      <c r="G39" s="116"/>
      <c r="H39" s="117">
        <f t="shared" si="0"/>
        <v>0</v>
      </c>
      <c r="I39" s="118"/>
    </row>
    <row r="40" spans="1:9" s="16" customFormat="1" ht="19.350000000000001" customHeight="1" outlineLevel="1">
      <c r="A40" s="130" t="s">
        <v>109</v>
      </c>
      <c r="B40" s="130" t="s">
        <v>110</v>
      </c>
      <c r="C40" s="130" t="s">
        <v>110</v>
      </c>
      <c r="D40" s="114"/>
      <c r="E40" s="115" t="s">
        <v>93</v>
      </c>
      <c r="F40" s="116">
        <f t="shared" si="1"/>
        <v>0</v>
      </c>
      <c r="G40" s="116"/>
      <c r="H40" s="117">
        <f t="shared" si="0"/>
        <v>0</v>
      </c>
      <c r="I40" s="118"/>
    </row>
    <row r="41" spans="1:9" s="16" customFormat="1" ht="19.350000000000001" customHeight="1" outlineLevel="1">
      <c r="A41" s="130" t="s">
        <v>111</v>
      </c>
      <c r="B41" s="130" t="s">
        <v>110</v>
      </c>
      <c r="C41" s="130" t="s">
        <v>110</v>
      </c>
      <c r="D41" s="114">
        <v>2468</v>
      </c>
      <c r="E41" s="115" t="s">
        <v>95</v>
      </c>
      <c r="F41" s="116">
        <f t="shared" ref="F41:F51" si="6">IFERROR(G41/D41,0)</f>
        <v>232.98217179902755</v>
      </c>
      <c r="G41" s="116">
        <f>575000</f>
        <v>575000</v>
      </c>
      <c r="H41" s="117">
        <f t="shared" si="0"/>
        <v>4.3893129770992363E-2</v>
      </c>
      <c r="I41" s="118"/>
    </row>
    <row r="42" spans="1:9" s="16" customFormat="1" ht="19.350000000000001" customHeight="1" outlineLevel="1">
      <c r="A42" s="130" t="s">
        <v>112</v>
      </c>
      <c r="B42" s="130" t="s">
        <v>110</v>
      </c>
      <c r="C42" s="130" t="s">
        <v>110</v>
      </c>
      <c r="D42" s="114"/>
      <c r="E42" s="115" t="s">
        <v>93</v>
      </c>
      <c r="F42" s="116">
        <f t="shared" ref="F42:F43" si="7">IFERROR(G42/D42,0)</f>
        <v>0</v>
      </c>
      <c r="G42" s="116"/>
      <c r="H42" s="117">
        <f t="shared" ref="H42:H43" si="8">G42/G$63</f>
        <v>0</v>
      </c>
      <c r="I42" s="118"/>
    </row>
    <row r="43" spans="1:9" s="16" customFormat="1" ht="19.350000000000001" customHeight="1" outlineLevel="1">
      <c r="A43" s="130" t="s">
        <v>113</v>
      </c>
      <c r="B43" s="130" t="s">
        <v>110</v>
      </c>
      <c r="C43" s="130" t="s">
        <v>110</v>
      </c>
      <c r="D43" s="114"/>
      <c r="E43" s="115" t="s">
        <v>93</v>
      </c>
      <c r="F43" s="116">
        <f t="shared" si="7"/>
        <v>0</v>
      </c>
      <c r="G43" s="116"/>
      <c r="H43" s="117">
        <f t="shared" si="8"/>
        <v>0</v>
      </c>
      <c r="I43" s="118"/>
    </row>
    <row r="44" spans="1:9" s="16" customFormat="1" ht="19.350000000000001" customHeight="1" outlineLevel="1">
      <c r="A44" s="130" t="s">
        <v>114</v>
      </c>
      <c r="B44" s="130" t="s">
        <v>114</v>
      </c>
      <c r="C44" s="130" t="s">
        <v>114</v>
      </c>
      <c r="D44" s="114"/>
      <c r="E44" s="115" t="s">
        <v>95</v>
      </c>
      <c r="F44" s="116">
        <f t="shared" si="6"/>
        <v>0</v>
      </c>
      <c r="G44" s="116"/>
      <c r="H44" s="117">
        <f t="shared" ref="H44:H67" si="9">G44/G$63</f>
        <v>0</v>
      </c>
      <c r="I44" s="118"/>
    </row>
    <row r="45" spans="1:9" s="16" customFormat="1" ht="19.350000000000001" customHeight="1" outlineLevel="1">
      <c r="A45" s="130" t="s">
        <v>115</v>
      </c>
      <c r="B45" s="130" t="s">
        <v>115</v>
      </c>
      <c r="C45" s="130" t="s">
        <v>115</v>
      </c>
      <c r="D45" s="114"/>
      <c r="E45" s="115" t="s">
        <v>75</v>
      </c>
      <c r="F45" s="116">
        <f t="shared" si="6"/>
        <v>0</v>
      </c>
      <c r="G45" s="116"/>
      <c r="H45" s="117">
        <f t="shared" si="9"/>
        <v>0</v>
      </c>
      <c r="I45" s="118"/>
    </row>
    <row r="46" spans="1:9" s="16" customFormat="1" ht="19.350000000000001" customHeight="1" outlineLevel="1">
      <c r="A46" s="130" t="s">
        <v>116</v>
      </c>
      <c r="B46" s="130" t="s">
        <v>116</v>
      </c>
      <c r="C46" s="130" t="s">
        <v>116</v>
      </c>
      <c r="D46" s="114">
        <v>2790</v>
      </c>
      <c r="E46" s="115" t="s">
        <v>95</v>
      </c>
      <c r="F46" s="116">
        <f t="shared" si="6"/>
        <v>592.11469534050184</v>
      </c>
      <c r="G46" s="116">
        <v>1652000</v>
      </c>
      <c r="H46" s="117">
        <f t="shared" si="9"/>
        <v>0.12610687022900763</v>
      </c>
      <c r="I46" s="118"/>
    </row>
    <row r="47" spans="1:9" s="16" customFormat="1" ht="19.350000000000001" customHeight="1" outlineLevel="1">
      <c r="A47" s="130" t="s">
        <v>117</v>
      </c>
      <c r="B47" s="130" t="s">
        <v>118</v>
      </c>
      <c r="C47" s="130" t="s">
        <v>118</v>
      </c>
      <c r="D47" s="114"/>
      <c r="E47" s="115" t="s">
        <v>93</v>
      </c>
      <c r="F47" s="116">
        <f t="shared" si="6"/>
        <v>0</v>
      </c>
      <c r="G47" s="116"/>
      <c r="H47" s="117">
        <f t="shared" si="9"/>
        <v>0</v>
      </c>
      <c r="I47" s="118"/>
    </row>
    <row r="48" spans="1:9" s="16" customFormat="1" ht="19.350000000000001" customHeight="1" outlineLevel="1">
      <c r="A48" s="130" t="s">
        <v>119</v>
      </c>
      <c r="B48" s="130" t="s">
        <v>120</v>
      </c>
      <c r="C48" s="130" t="s">
        <v>120</v>
      </c>
      <c r="D48" s="114">
        <v>22</v>
      </c>
      <c r="E48" s="115" t="s">
        <v>93</v>
      </c>
      <c r="F48" s="116">
        <f t="shared" si="6"/>
        <v>3090.909090909091</v>
      </c>
      <c r="G48" s="116">
        <f>15000+53000</f>
        <v>68000</v>
      </c>
      <c r="H48" s="117">
        <f t="shared" si="9"/>
        <v>5.1908396946564886E-3</v>
      </c>
      <c r="I48" s="118"/>
    </row>
    <row r="49" spans="1:9" s="16" customFormat="1" ht="19.350000000000001" customHeight="1" outlineLevel="1">
      <c r="A49" s="130" t="s">
        <v>121</v>
      </c>
      <c r="B49" s="130" t="s">
        <v>122</v>
      </c>
      <c r="C49" s="130" t="s">
        <v>122</v>
      </c>
      <c r="D49" s="114">
        <v>28100</v>
      </c>
      <c r="E49" s="115" t="s">
        <v>95</v>
      </c>
      <c r="F49" s="116">
        <f t="shared" si="6"/>
        <v>5.0533807829181496</v>
      </c>
      <c r="G49" s="116">
        <f>112000+30000</f>
        <v>142000</v>
      </c>
      <c r="H49" s="117">
        <f t="shared" si="9"/>
        <v>1.083969465648855E-2</v>
      </c>
      <c r="I49" s="118"/>
    </row>
    <row r="50" spans="1:9" s="16" customFormat="1" ht="19.350000000000001" customHeight="1" outlineLevel="1">
      <c r="A50" s="130" t="s">
        <v>123</v>
      </c>
      <c r="B50" s="130" t="s">
        <v>123</v>
      </c>
      <c r="C50" s="130" t="s">
        <v>123</v>
      </c>
      <c r="D50" s="114"/>
      <c r="E50" s="115" t="s">
        <v>75</v>
      </c>
      <c r="F50" s="116">
        <f t="shared" si="6"/>
        <v>0</v>
      </c>
      <c r="G50" s="116"/>
      <c r="H50" s="117">
        <f t="shared" si="9"/>
        <v>0</v>
      </c>
      <c r="I50" s="118"/>
    </row>
    <row r="51" spans="1:9" s="16" customFormat="1" ht="19.350000000000001" customHeight="1" outlineLevel="1">
      <c r="A51" s="130" t="s">
        <v>124</v>
      </c>
      <c r="B51" s="130" t="s">
        <v>124</v>
      </c>
      <c r="C51" s="130" t="s">
        <v>124</v>
      </c>
      <c r="D51" s="114"/>
      <c r="E51" s="115" t="s">
        <v>125</v>
      </c>
      <c r="F51" s="116">
        <f t="shared" si="6"/>
        <v>0</v>
      </c>
      <c r="G51" s="116"/>
      <c r="H51" s="117">
        <f t="shared" si="9"/>
        <v>0</v>
      </c>
      <c r="I51" s="118"/>
    </row>
    <row r="52" spans="1:9" s="16" customFormat="1" ht="19.350000000000001" customHeight="1" outlineLevel="1">
      <c r="A52" s="130" t="s">
        <v>126</v>
      </c>
      <c r="B52" s="130"/>
      <c r="C52" s="130"/>
      <c r="D52" s="114">
        <f>$H$7</f>
        <v>43</v>
      </c>
      <c r="E52" s="115" t="s">
        <v>91</v>
      </c>
      <c r="F52" s="116">
        <f t="shared" si="1"/>
        <v>19255.81395348837</v>
      </c>
      <c r="G52" s="116">
        <v>828000</v>
      </c>
      <c r="H52" s="117">
        <f t="shared" si="9"/>
        <v>6.3206106870229012E-2</v>
      </c>
      <c r="I52" s="118"/>
    </row>
    <row r="53" spans="1:9" s="16" customFormat="1" ht="19.350000000000001" customHeight="1" outlineLevel="1">
      <c r="A53" s="130" t="s">
        <v>127</v>
      </c>
      <c r="B53" s="130"/>
      <c r="C53" s="130"/>
      <c r="D53" s="114"/>
      <c r="E53" s="115" t="s">
        <v>125</v>
      </c>
      <c r="F53" s="116">
        <f t="shared" si="1"/>
        <v>0</v>
      </c>
      <c r="G53" s="116"/>
      <c r="H53" s="117">
        <f t="shared" si="9"/>
        <v>0</v>
      </c>
      <c r="I53" s="118"/>
    </row>
    <row r="54" spans="1:9" s="16" customFormat="1" ht="19.350000000000001" customHeight="1" outlineLevel="1">
      <c r="A54" s="130" t="s">
        <v>128</v>
      </c>
      <c r="B54" s="130" t="s">
        <v>128</v>
      </c>
      <c r="C54" s="130" t="s">
        <v>128</v>
      </c>
      <c r="D54" s="114"/>
      <c r="E54" s="115" t="s">
        <v>93</v>
      </c>
      <c r="F54" s="116">
        <f t="shared" si="1"/>
        <v>0</v>
      </c>
      <c r="G54" s="116"/>
      <c r="H54" s="117">
        <f t="shared" si="9"/>
        <v>0</v>
      </c>
      <c r="I54" s="118"/>
    </row>
    <row r="55" spans="1:9" s="16" customFormat="1" ht="19.350000000000001" customHeight="1" outlineLevel="1">
      <c r="A55" s="130" t="s">
        <v>129</v>
      </c>
      <c r="B55" s="130" t="s">
        <v>130</v>
      </c>
      <c r="C55" s="130" t="s">
        <v>130</v>
      </c>
      <c r="D55" s="114"/>
      <c r="E55" s="115" t="s">
        <v>93</v>
      </c>
      <c r="F55" s="116">
        <f>IFERROR(G55/D55,0)</f>
        <v>0</v>
      </c>
      <c r="G55" s="116"/>
      <c r="H55" s="117">
        <f t="shared" si="9"/>
        <v>0</v>
      </c>
      <c r="I55" s="118"/>
    </row>
    <row r="56" spans="1:9" s="16" customFormat="1" ht="19.350000000000001" customHeight="1" outlineLevel="1">
      <c r="A56" s="130" t="s">
        <v>131</v>
      </c>
      <c r="B56" s="130" t="s">
        <v>132</v>
      </c>
      <c r="C56" s="130" t="s">
        <v>132</v>
      </c>
      <c r="D56" s="114"/>
      <c r="E56" s="115" t="s">
        <v>93</v>
      </c>
      <c r="F56" s="116">
        <f t="shared" si="1"/>
        <v>0</v>
      </c>
      <c r="G56" s="116"/>
      <c r="H56" s="117">
        <f t="shared" si="9"/>
        <v>0</v>
      </c>
      <c r="I56" s="118"/>
    </row>
    <row r="57" spans="1:9" s="16" customFormat="1" ht="19.350000000000001" customHeight="1" outlineLevel="1">
      <c r="A57" s="130" t="s">
        <v>133</v>
      </c>
      <c r="B57" s="130"/>
      <c r="C57" s="130"/>
      <c r="D57" s="114">
        <f>$H$7</f>
        <v>43</v>
      </c>
      <c r="E57" s="115" t="s">
        <v>91</v>
      </c>
      <c r="F57" s="116">
        <f t="shared" si="1"/>
        <v>1232.5581395348838</v>
      </c>
      <c r="G57" s="116">
        <v>53000</v>
      </c>
      <c r="H57" s="117">
        <f t="shared" si="9"/>
        <v>4.0458015267175575E-3</v>
      </c>
      <c r="I57" s="118"/>
    </row>
    <row r="58" spans="1:9" s="16" customFormat="1" ht="19.350000000000001" customHeight="1" outlineLevel="1">
      <c r="A58" s="130" t="s">
        <v>83</v>
      </c>
      <c r="B58" s="130"/>
      <c r="C58" s="130"/>
      <c r="D58" s="114">
        <v>1</v>
      </c>
      <c r="E58" s="115" t="s">
        <v>125</v>
      </c>
      <c r="F58" s="116">
        <f>IFERROR(G58/D58,0)</f>
        <v>277000</v>
      </c>
      <c r="G58" s="116">
        <v>277000</v>
      </c>
      <c r="H58" s="117">
        <f t="shared" si="9"/>
        <v>2.1145038167938932E-2</v>
      </c>
      <c r="I58" s="118"/>
    </row>
    <row r="59" spans="1:9" s="16" customFormat="1" ht="19.350000000000001" customHeight="1" outlineLevel="1">
      <c r="A59" s="130" t="s">
        <v>134</v>
      </c>
      <c r="B59" s="130"/>
      <c r="C59" s="130"/>
      <c r="D59" s="114"/>
      <c r="E59" s="115" t="s">
        <v>125</v>
      </c>
      <c r="F59" s="116">
        <f>IFERROR(G59/D59,0)</f>
        <v>0</v>
      </c>
      <c r="G59" s="116"/>
      <c r="H59" s="117">
        <f t="shared" si="9"/>
        <v>0</v>
      </c>
      <c r="I59" s="118"/>
    </row>
    <row r="60" spans="1:9" s="16" customFormat="1" ht="19.350000000000001" customHeight="1" outlineLevel="1">
      <c r="A60" s="130" t="s">
        <v>135</v>
      </c>
      <c r="B60" s="130"/>
      <c r="C60" s="130"/>
      <c r="D60" s="114"/>
      <c r="E60" s="115" t="s">
        <v>125</v>
      </c>
      <c r="F60" s="116">
        <f t="shared" si="1"/>
        <v>0</v>
      </c>
      <c r="G60" s="116"/>
      <c r="H60" s="117">
        <f t="shared" si="9"/>
        <v>0</v>
      </c>
      <c r="I60" s="118"/>
    </row>
    <row r="61" spans="1:9" s="16" customFormat="1" ht="19.350000000000001" customHeight="1" outlineLevel="1">
      <c r="A61" s="130" t="s">
        <v>124</v>
      </c>
      <c r="B61" s="130" t="s">
        <v>124</v>
      </c>
      <c r="C61" s="130" t="s">
        <v>124</v>
      </c>
      <c r="D61" s="114"/>
      <c r="E61" s="115" t="s">
        <v>125</v>
      </c>
      <c r="F61" s="116">
        <f t="shared" si="1"/>
        <v>0</v>
      </c>
      <c r="G61" s="116"/>
      <c r="H61" s="117">
        <f t="shared" si="9"/>
        <v>0</v>
      </c>
      <c r="I61" s="118"/>
    </row>
    <row r="62" spans="1:9" ht="22.5" customHeight="1">
      <c r="A62" s="133" t="s">
        <v>136</v>
      </c>
      <c r="B62" s="133"/>
      <c r="C62" s="133"/>
      <c r="D62" s="102"/>
      <c r="E62" s="103"/>
      <c r="F62" s="119">
        <v>0.01</v>
      </c>
      <c r="G62" s="104">
        <f>CEILING(F62*G$25,1000)</f>
        <v>108000</v>
      </c>
      <c r="H62" s="106">
        <f t="shared" si="9"/>
        <v>8.2442748091603058E-3</v>
      </c>
      <c r="I62" s="107"/>
    </row>
    <row r="63" spans="1:9" ht="22.5" customHeight="1">
      <c r="A63" s="137" t="s">
        <v>137</v>
      </c>
      <c r="B63" s="137"/>
      <c r="C63" s="137"/>
      <c r="D63" s="17">
        <f>D$25</f>
        <v>88210</v>
      </c>
      <c r="E63" s="120" t="str">
        <f>E25</f>
        <v>m2</v>
      </c>
      <c r="F63" s="121">
        <f>IFERROR(G63/D63,0)</f>
        <v>148.50923931527038</v>
      </c>
      <c r="G63" s="121">
        <f>CEILING(SUBTOTAL(9,G10:G62),1000)</f>
        <v>13100000</v>
      </c>
      <c r="H63" s="122">
        <f t="shared" si="9"/>
        <v>1</v>
      </c>
      <c r="I63" s="123"/>
    </row>
    <row r="64" spans="1:9" ht="22.5" customHeight="1" collapsed="1">
      <c r="A64" s="133" t="s">
        <v>138</v>
      </c>
      <c r="B64" s="133"/>
      <c r="C64" s="133"/>
      <c r="D64" s="102"/>
      <c r="E64" s="103"/>
      <c r="F64" s="119">
        <f>H101</f>
        <v>0.7</v>
      </c>
      <c r="G64" s="104">
        <f>CEILING((G63-G10)*F64,1000)</f>
        <v>9170000</v>
      </c>
      <c r="H64" s="106">
        <f t="shared" si="9"/>
        <v>0.7</v>
      </c>
      <c r="I64" s="107"/>
    </row>
    <row r="65" spans="1:9" ht="22.5" customHeight="1">
      <c r="A65" s="137" t="s">
        <v>139</v>
      </c>
      <c r="B65" s="137"/>
      <c r="C65" s="137"/>
      <c r="D65" s="17">
        <f>D63</f>
        <v>88210</v>
      </c>
      <c r="E65" s="120" t="str">
        <f>E63</f>
        <v>m2</v>
      </c>
      <c r="F65" s="121">
        <f>IFERROR(G65/D65,0)</f>
        <v>252.46570683595965</v>
      </c>
      <c r="G65" s="121">
        <f>SUBTOTAL(9,G10:G64)</f>
        <v>22270000</v>
      </c>
      <c r="H65" s="122">
        <f t="shared" si="9"/>
        <v>1.7</v>
      </c>
      <c r="I65" s="123"/>
    </row>
    <row r="66" spans="1:9" ht="22.5" customHeight="1" collapsed="1">
      <c r="A66" s="133" t="s">
        <v>140</v>
      </c>
      <c r="B66" s="133"/>
      <c r="C66" s="133"/>
      <c r="D66" s="124">
        <f>YEAR(DATE(YEAR(G2),MONTH(G2)+(7-1),1))+1</f>
        <v>2024</v>
      </c>
      <c r="E66" s="101">
        <f>IF(ISBLANK(D66),0,D66-YEAR(DATE(YEAR(G2),MONTH(G2)+(7-1),1)))</f>
        <v>1</v>
      </c>
      <c r="F66" s="125">
        <f>CEILING(IF(E66&gt;5,E66*15%,E66*10%)+H7/52*6%,1%)</f>
        <v>0.15</v>
      </c>
      <c r="G66" s="104">
        <f>CEILING((G65-G10)*F66,1000)</f>
        <v>3341000</v>
      </c>
      <c r="H66" s="126">
        <f t="shared" si="9"/>
        <v>0.2550381679389313</v>
      </c>
      <c r="I66" s="107"/>
    </row>
    <row r="67" spans="1:9" ht="22.5" customHeight="1">
      <c r="A67" s="137" t="s">
        <v>141</v>
      </c>
      <c r="B67" s="137"/>
      <c r="C67" s="137"/>
      <c r="D67" s="17">
        <f>D63</f>
        <v>88210</v>
      </c>
      <c r="E67" s="120" t="str">
        <f>E63</f>
        <v>m2</v>
      </c>
      <c r="F67" s="121">
        <f>IFERROR(G67/D67,0)</f>
        <v>290.3412311529305</v>
      </c>
      <c r="G67" s="121">
        <f>SUBTOTAL(9,G10:G66)</f>
        <v>25611000</v>
      </c>
      <c r="H67" s="122">
        <f t="shared" si="9"/>
        <v>1.9550381679389313</v>
      </c>
      <c r="I67" s="123"/>
    </row>
    <row r="68" spans="1:9" ht="22.5" customHeight="1">
      <c r="A68" s="138"/>
      <c r="B68" s="138"/>
      <c r="C68" s="138"/>
      <c r="D68" s="102"/>
      <c r="E68" s="102"/>
      <c r="F68" s="127"/>
      <c r="G68" s="127"/>
      <c r="H68" s="127"/>
      <c r="I68" s="107"/>
    </row>
    <row r="69" spans="1:9" ht="22.5" customHeight="1">
      <c r="A69" s="137" t="s">
        <v>142</v>
      </c>
      <c r="B69" s="137"/>
      <c r="C69" s="137"/>
      <c r="D69" s="17">
        <f>D65</f>
        <v>88210</v>
      </c>
      <c r="E69" s="17" t="str">
        <f>E65</f>
        <v>m2</v>
      </c>
      <c r="F69" s="121">
        <f>IFERROR(G69/D69,0)</f>
        <v>190.09182632354609</v>
      </c>
      <c r="G69" s="121">
        <f>IFERROR(CEILING(G63+(G65-G63)*40%,1000),0)</f>
        <v>16768000</v>
      </c>
      <c r="H69" s="122">
        <f>G69/G$63</f>
        <v>1.28</v>
      </c>
      <c r="I69" s="123"/>
    </row>
    <row r="70" spans="1:9" ht="22.5" customHeight="1">
      <c r="A70" s="137" t="s">
        <v>143</v>
      </c>
      <c r="B70" s="137"/>
      <c r="C70" s="137"/>
      <c r="D70" s="17">
        <f>D67</f>
        <v>88210</v>
      </c>
      <c r="E70" s="17" t="str">
        <f>E67</f>
        <v>m2</v>
      </c>
      <c r="F70" s="121">
        <f>IFERROR(G70/D70,0)</f>
        <v>205.24883800022673</v>
      </c>
      <c r="G70" s="121">
        <f>IFERROR(CEILING(G63+(G67-G63)*40%,1000),0)</f>
        <v>18105000</v>
      </c>
      <c r="H70" s="122">
        <f>G70/G$63</f>
        <v>1.3820610687022901</v>
      </c>
      <c r="I70" s="123"/>
    </row>
    <row r="71" spans="1:9" ht="22.5" customHeight="1"/>
    <row r="72" spans="1:9" ht="22.5" customHeight="1"/>
    <row r="73" spans="1:9" s="5" customFormat="1" ht="15.75">
      <c r="A73" s="4"/>
      <c r="B73" s="4"/>
      <c r="E73" s="18"/>
      <c r="G73" s="18"/>
      <c r="I73" s="19"/>
    </row>
    <row r="74" spans="1:9" s="23" customFormat="1" ht="26.25">
      <c r="A74" s="20" t="s">
        <v>144</v>
      </c>
      <c r="B74" s="21"/>
      <c r="C74" s="22"/>
      <c r="E74" s="24"/>
      <c r="G74" s="25"/>
      <c r="I74" s="19"/>
    </row>
    <row r="75" spans="1:9" s="23" customFormat="1">
      <c r="B75" s="26"/>
      <c r="G75" s="27"/>
      <c r="H75" s="27"/>
      <c r="I75" s="27"/>
    </row>
    <row r="76" spans="1:9" s="23" customFormat="1" ht="115.9" customHeight="1">
      <c r="B76" s="129" t="s">
        <v>145</v>
      </c>
      <c r="C76" s="129"/>
      <c r="D76" s="129"/>
      <c r="E76" s="129"/>
      <c r="F76" s="129"/>
      <c r="G76" s="129"/>
      <c r="H76" s="129"/>
      <c r="I76" s="27"/>
    </row>
    <row r="77" spans="1:9" s="23" customFormat="1">
      <c r="B77" s="26"/>
      <c r="G77" s="27"/>
      <c r="H77" s="136" t="s">
        <v>146</v>
      </c>
      <c r="I77" s="136"/>
    </row>
    <row r="78" spans="1:9" s="23" customFormat="1" ht="101.65" customHeight="1">
      <c r="A78" s="28" t="s">
        <v>147</v>
      </c>
      <c r="B78" s="29" t="s">
        <v>69</v>
      </c>
      <c r="C78" s="30"/>
      <c r="D78" s="31"/>
      <c r="E78" s="32" t="s">
        <v>148</v>
      </c>
      <c r="F78" s="32" t="s">
        <v>149</v>
      </c>
      <c r="G78" s="32" t="s">
        <v>150</v>
      </c>
      <c r="H78" s="32" t="s">
        <v>151</v>
      </c>
      <c r="I78" s="33" t="s">
        <v>69</v>
      </c>
    </row>
    <row r="79" spans="1:9" s="6" customFormat="1" ht="17.649999999999999" customHeight="1">
      <c r="A79" s="34" t="s">
        <v>152</v>
      </c>
      <c r="B79" s="34" t="s">
        <v>153</v>
      </c>
      <c r="C79" s="75" t="s">
        <v>154</v>
      </c>
      <c r="D79" s="75" t="s">
        <v>155</v>
      </c>
      <c r="E79" s="94">
        <v>0.09</v>
      </c>
      <c r="F79" s="94">
        <v>0.12</v>
      </c>
      <c r="G79" s="94">
        <v>0.15</v>
      </c>
      <c r="H79" s="73">
        <v>0.15</v>
      </c>
      <c r="I79" s="63"/>
    </row>
    <row r="80" spans="1:9" s="6" customFormat="1" ht="17.649999999999999" customHeight="1">
      <c r="A80" s="35"/>
      <c r="B80" s="35" t="s">
        <v>156</v>
      </c>
      <c r="C80" s="74" t="s">
        <v>157</v>
      </c>
      <c r="D80" s="74" t="s">
        <v>158</v>
      </c>
      <c r="E80" s="36"/>
      <c r="F80" s="36"/>
      <c r="G80" s="36"/>
      <c r="H80" s="36"/>
      <c r="I80" s="64"/>
    </row>
    <row r="81" spans="1:9" s="6" customFormat="1" ht="17.649999999999999" customHeight="1">
      <c r="A81" s="37"/>
      <c r="B81" s="37" t="s">
        <v>159</v>
      </c>
      <c r="C81" s="38" t="s">
        <v>157</v>
      </c>
      <c r="D81" s="38" t="s">
        <v>158</v>
      </c>
      <c r="E81" s="39"/>
      <c r="F81" s="39"/>
      <c r="G81" s="39"/>
      <c r="H81" s="39"/>
      <c r="I81" s="65"/>
    </row>
    <row r="82" spans="1:9" s="6" customFormat="1" ht="17.649999999999999" customHeight="1">
      <c r="A82" s="34" t="s">
        <v>160</v>
      </c>
      <c r="B82" s="34" t="s">
        <v>161</v>
      </c>
      <c r="C82" s="75" t="s">
        <v>157</v>
      </c>
      <c r="D82" s="75" t="s">
        <v>158</v>
      </c>
      <c r="E82" s="94">
        <v>0.09</v>
      </c>
      <c r="F82" s="94">
        <v>0.12</v>
      </c>
      <c r="G82" s="94">
        <v>0.15</v>
      </c>
      <c r="H82" s="73">
        <v>0.15</v>
      </c>
      <c r="I82" s="63"/>
    </row>
    <row r="83" spans="1:9" s="6" customFormat="1" ht="17.649999999999999" customHeight="1">
      <c r="A83" s="35"/>
      <c r="B83" s="40" t="s">
        <v>162</v>
      </c>
      <c r="C83" s="74"/>
      <c r="D83" s="74"/>
      <c r="E83" s="36"/>
      <c r="F83" s="36"/>
      <c r="G83" s="36"/>
      <c r="H83" s="36"/>
      <c r="I83" s="64"/>
    </row>
    <row r="84" spans="1:9" s="6" customFormat="1" ht="17.649999999999999" customHeight="1">
      <c r="A84" s="35"/>
      <c r="B84" s="40" t="s">
        <v>163</v>
      </c>
      <c r="C84" s="74"/>
      <c r="D84" s="74"/>
      <c r="E84" s="36"/>
      <c r="F84" s="36"/>
      <c r="G84" s="36"/>
      <c r="H84" s="36"/>
      <c r="I84" s="64"/>
    </row>
    <row r="85" spans="1:9" s="6" customFormat="1" ht="17.649999999999999" customHeight="1">
      <c r="A85" s="35"/>
      <c r="B85" s="40" t="s">
        <v>164</v>
      </c>
      <c r="C85" s="74"/>
      <c r="D85" s="74"/>
      <c r="E85" s="36"/>
      <c r="F85" s="36"/>
      <c r="G85" s="36"/>
      <c r="H85" s="36"/>
      <c r="I85" s="64"/>
    </row>
    <row r="86" spans="1:9" s="6" customFormat="1" ht="17.649999999999999" customHeight="1">
      <c r="A86" s="35"/>
      <c r="B86" s="40" t="s">
        <v>165</v>
      </c>
      <c r="C86" s="74"/>
      <c r="D86" s="74"/>
      <c r="E86" s="36"/>
      <c r="F86" s="36"/>
      <c r="G86" s="36"/>
      <c r="H86" s="36"/>
      <c r="I86" s="64"/>
    </row>
    <row r="87" spans="1:9" s="6" customFormat="1" ht="17.649999999999999" customHeight="1">
      <c r="A87" s="37"/>
      <c r="B87" s="37" t="s">
        <v>166</v>
      </c>
      <c r="C87" s="38" t="s">
        <v>154</v>
      </c>
      <c r="D87" s="38" t="s">
        <v>155</v>
      </c>
      <c r="E87" s="39"/>
      <c r="F87" s="39"/>
      <c r="G87" s="39"/>
      <c r="H87" s="39"/>
      <c r="I87" s="65"/>
    </row>
    <row r="88" spans="1:9" s="6" customFormat="1" ht="17.649999999999999" customHeight="1">
      <c r="A88" s="34" t="s">
        <v>167</v>
      </c>
      <c r="B88" s="34" t="s">
        <v>168</v>
      </c>
      <c r="C88" s="75" t="s">
        <v>154</v>
      </c>
      <c r="D88" s="75" t="s">
        <v>155</v>
      </c>
      <c r="E88" s="94">
        <v>0.06</v>
      </c>
      <c r="F88" s="94">
        <v>0.08</v>
      </c>
      <c r="G88" s="94">
        <v>0.1</v>
      </c>
      <c r="H88" s="73">
        <v>0.1</v>
      </c>
      <c r="I88" s="63"/>
    </row>
    <row r="89" spans="1:9" s="6" customFormat="1" ht="17.649999999999999" customHeight="1">
      <c r="A89" s="37"/>
      <c r="B89" s="37" t="s">
        <v>169</v>
      </c>
      <c r="C89" s="38" t="s">
        <v>157</v>
      </c>
      <c r="D89" s="38" t="s">
        <v>158</v>
      </c>
      <c r="E89" s="39"/>
      <c r="F89" s="39"/>
      <c r="G89" s="39"/>
      <c r="H89" s="39"/>
      <c r="I89" s="65"/>
    </row>
    <row r="90" spans="1:9" s="6" customFormat="1" ht="17.649999999999999" customHeight="1">
      <c r="A90" s="34" t="s">
        <v>170</v>
      </c>
      <c r="B90" s="34" t="s">
        <v>171</v>
      </c>
      <c r="C90" s="75" t="s">
        <v>154</v>
      </c>
      <c r="D90" s="75" t="s">
        <v>155</v>
      </c>
      <c r="E90" s="94">
        <v>0.03</v>
      </c>
      <c r="F90" s="94">
        <v>0.04</v>
      </c>
      <c r="G90" s="94">
        <v>0.05</v>
      </c>
      <c r="H90" s="73">
        <v>0.05</v>
      </c>
      <c r="I90" s="63"/>
    </row>
    <row r="91" spans="1:9" s="6" customFormat="1" ht="17.649999999999999" customHeight="1">
      <c r="A91" s="37"/>
      <c r="B91" s="37" t="s">
        <v>172</v>
      </c>
      <c r="C91" s="38" t="s">
        <v>157</v>
      </c>
      <c r="D91" s="38" t="s">
        <v>158</v>
      </c>
      <c r="E91" s="39"/>
      <c r="F91" s="39"/>
      <c r="G91" s="39"/>
      <c r="H91" s="39"/>
      <c r="I91" s="65"/>
    </row>
    <row r="92" spans="1:9" s="6" customFormat="1" ht="17.649999999999999" customHeight="1">
      <c r="A92" s="34" t="s">
        <v>173</v>
      </c>
      <c r="B92" s="34" t="s">
        <v>174</v>
      </c>
      <c r="C92" s="75" t="s">
        <v>154</v>
      </c>
      <c r="D92" s="75" t="s">
        <v>155</v>
      </c>
      <c r="E92" s="94">
        <v>0.09</v>
      </c>
      <c r="F92" s="94">
        <v>0.12</v>
      </c>
      <c r="G92" s="94">
        <v>0.15</v>
      </c>
      <c r="H92" s="73">
        <v>0.15</v>
      </c>
      <c r="I92" s="63"/>
    </row>
    <row r="93" spans="1:9" s="6" customFormat="1" ht="17.649999999999999" customHeight="1">
      <c r="A93" s="35"/>
      <c r="B93" s="40" t="s">
        <v>175</v>
      </c>
      <c r="C93" s="74"/>
      <c r="D93" s="74"/>
      <c r="E93" s="36"/>
      <c r="F93" s="36"/>
      <c r="G93" s="36"/>
      <c r="H93" s="36"/>
      <c r="I93" s="64"/>
    </row>
    <row r="94" spans="1:9" s="6" customFormat="1" ht="17.649999999999999" customHeight="1">
      <c r="A94" s="35"/>
      <c r="B94" s="40" t="s">
        <v>176</v>
      </c>
      <c r="C94" s="74"/>
      <c r="D94" s="74"/>
      <c r="E94" s="36"/>
      <c r="F94" s="36"/>
      <c r="G94" s="36"/>
      <c r="H94" s="36"/>
      <c r="I94" s="64"/>
    </row>
    <row r="95" spans="1:9" s="6" customFormat="1" ht="17.649999999999999" customHeight="1">
      <c r="A95" s="35"/>
      <c r="B95" s="40" t="s">
        <v>177</v>
      </c>
      <c r="C95" s="74"/>
      <c r="D95" s="74"/>
      <c r="E95" s="36"/>
      <c r="F95" s="36"/>
      <c r="G95" s="36"/>
      <c r="H95" s="36"/>
      <c r="I95" s="64"/>
    </row>
    <row r="96" spans="1:9" s="6" customFormat="1" ht="17.649999999999999" customHeight="1">
      <c r="A96" s="35"/>
      <c r="B96" s="40" t="s">
        <v>164</v>
      </c>
      <c r="C96" s="74"/>
      <c r="D96" s="74"/>
      <c r="E96" s="36"/>
      <c r="F96" s="36"/>
      <c r="G96" s="36"/>
      <c r="H96" s="36"/>
      <c r="I96" s="64"/>
    </row>
    <row r="97" spans="1:9" s="6" customFormat="1" ht="17.649999999999999" customHeight="1">
      <c r="A97" s="37"/>
      <c r="B97" s="41" t="s">
        <v>178</v>
      </c>
      <c r="C97" s="38"/>
      <c r="D97" s="38"/>
      <c r="E97" s="39"/>
      <c r="F97" s="39"/>
      <c r="G97" s="39"/>
      <c r="H97" s="39"/>
      <c r="I97" s="65"/>
    </row>
    <row r="98" spans="1:9" s="6" customFormat="1" ht="17.649999999999999" customHeight="1">
      <c r="A98" s="34" t="s">
        <v>179</v>
      </c>
      <c r="B98" s="34" t="s">
        <v>180</v>
      </c>
      <c r="C98" s="75" t="s">
        <v>157</v>
      </c>
      <c r="D98" s="75" t="s">
        <v>158</v>
      </c>
      <c r="E98" s="94">
        <v>0.04</v>
      </c>
      <c r="F98" s="94">
        <v>7.0000000000000007E-2</v>
      </c>
      <c r="G98" s="94">
        <v>0.1</v>
      </c>
      <c r="H98" s="73">
        <v>0.1</v>
      </c>
      <c r="I98" s="63"/>
    </row>
    <row r="99" spans="1:9" s="6" customFormat="1" ht="17.649999999999999" customHeight="1">
      <c r="A99" s="35"/>
      <c r="B99" s="40" t="s">
        <v>181</v>
      </c>
      <c r="C99" s="74"/>
      <c r="D99" s="74"/>
      <c r="E99" s="36"/>
      <c r="F99" s="36"/>
      <c r="G99" s="36"/>
      <c r="H99" s="36"/>
      <c r="I99" s="64"/>
    </row>
    <row r="100" spans="1:9" s="6" customFormat="1" ht="17.649999999999999" customHeight="1">
      <c r="A100" s="37"/>
      <c r="B100" s="41" t="s">
        <v>182</v>
      </c>
      <c r="C100" s="38"/>
      <c r="D100" s="38"/>
      <c r="E100" s="39"/>
      <c r="F100" s="39"/>
      <c r="G100" s="39"/>
      <c r="H100" s="39"/>
      <c r="I100" s="65"/>
    </row>
    <row r="101" spans="1:9" s="6" customFormat="1" ht="24" customHeight="1" collapsed="1">
      <c r="A101" s="42"/>
      <c r="B101" s="43"/>
      <c r="C101" s="44"/>
      <c r="D101" s="44"/>
      <c r="E101" s="45"/>
      <c r="F101" s="45"/>
      <c r="G101" s="46" t="s">
        <v>183</v>
      </c>
      <c r="H101" s="47">
        <f>SUM(H79,H82,H88,H90,H92,H98)</f>
        <v>0.7</v>
      </c>
      <c r="I101" s="66"/>
    </row>
    <row r="102" spans="1:9" s="23" customFormat="1">
      <c r="B102" s="26"/>
      <c r="H102" s="27"/>
      <c r="I102" s="27"/>
    </row>
    <row r="103" spans="1:9" s="23" customFormat="1" ht="15.75">
      <c r="A103" s="48" t="s">
        <v>184</v>
      </c>
      <c r="B103" s="26" t="s">
        <v>185</v>
      </c>
      <c r="G103" s="27"/>
      <c r="H103" s="27"/>
      <c r="I103" s="27"/>
    </row>
    <row r="104" spans="1:9" s="23" customFormat="1" ht="15.75">
      <c r="B104" s="26" t="s">
        <v>186</v>
      </c>
      <c r="G104" s="27"/>
      <c r="H104" s="27"/>
      <c r="I104" s="27"/>
    </row>
    <row r="105" spans="1:9" s="23" customFormat="1" ht="15.75">
      <c r="B105" s="26" t="s">
        <v>187</v>
      </c>
      <c r="G105" s="27"/>
      <c r="H105" s="27"/>
      <c r="I105" s="27"/>
    </row>
    <row r="106" spans="1:9" s="23" customFormat="1" ht="15.75">
      <c r="B106" s="26" t="s">
        <v>188</v>
      </c>
      <c r="G106" s="27"/>
      <c r="H106" s="27"/>
      <c r="I106" s="27"/>
    </row>
    <row r="107" spans="1:9" s="23" customFormat="1">
      <c r="B107" s="26"/>
      <c r="G107" s="27"/>
      <c r="H107" s="27"/>
      <c r="I107" s="27"/>
    </row>
    <row r="108" spans="1:9" s="23" customFormat="1">
      <c r="B108" s="26" t="s">
        <v>189</v>
      </c>
      <c r="G108" s="27"/>
      <c r="H108" s="27"/>
      <c r="I108" s="27"/>
    </row>
    <row r="109" spans="1:9" s="23" customFormat="1">
      <c r="B109" s="26" t="s">
        <v>190</v>
      </c>
      <c r="G109" s="27"/>
      <c r="H109" s="27"/>
      <c r="I109" s="27"/>
    </row>
    <row r="110" spans="1:9" s="23" customFormat="1">
      <c r="B110" s="26" t="s">
        <v>191</v>
      </c>
      <c r="G110" s="27"/>
      <c r="H110" s="27"/>
      <c r="I110" s="27"/>
    </row>
    <row r="111" spans="1:9" s="23" customFormat="1">
      <c r="B111" s="26" t="s">
        <v>192</v>
      </c>
      <c r="G111" s="27"/>
      <c r="H111" s="27"/>
      <c r="I111" s="27"/>
    </row>
    <row r="113" spans="1:1">
      <c r="A113" s="50" t="s">
        <v>193</v>
      </c>
    </row>
    <row r="114" spans="1:1">
      <c r="A114" s="51" t="s">
        <v>194</v>
      </c>
    </row>
    <row r="115" spans="1:1">
      <c r="A115" s="49" t="s">
        <v>195</v>
      </c>
    </row>
    <row r="116" spans="1:1">
      <c r="A116" s="49" t="s">
        <v>196</v>
      </c>
    </row>
    <row r="117" spans="1:1">
      <c r="A117" s="51" t="s">
        <v>197</v>
      </c>
    </row>
    <row r="118" spans="1:1">
      <c r="A118" s="67" t="s">
        <v>198</v>
      </c>
    </row>
    <row r="147" spans="1:1">
      <c r="A147" s="7" t="s">
        <v>230</v>
      </c>
    </row>
  </sheetData>
  <mergeCells count="68">
    <mergeCell ref="A7:C7"/>
    <mergeCell ref="H77:I77"/>
    <mergeCell ref="A67:C67"/>
    <mergeCell ref="A68:C68"/>
    <mergeCell ref="A69:C69"/>
    <mergeCell ref="A70:C70"/>
    <mergeCell ref="A58:C58"/>
    <mergeCell ref="A62:C62"/>
    <mergeCell ref="A63:C63"/>
    <mergeCell ref="A64:C64"/>
    <mergeCell ref="A65:C65"/>
    <mergeCell ref="A66:C66"/>
    <mergeCell ref="A8:C8"/>
    <mergeCell ref="A9:C9"/>
    <mergeCell ref="A10:C10"/>
    <mergeCell ref="A12:C12"/>
    <mergeCell ref="A13:C13"/>
    <mergeCell ref="A11:C11"/>
    <mergeCell ref="A14:C14"/>
    <mergeCell ref="A15:C15"/>
    <mergeCell ref="A18:C18"/>
    <mergeCell ref="A23:C23"/>
    <mergeCell ref="A24:C24"/>
    <mergeCell ref="A16:C16"/>
    <mergeCell ref="A17:C17"/>
    <mergeCell ref="A20:C20"/>
    <mergeCell ref="A21:C21"/>
    <mergeCell ref="A22:C22"/>
    <mergeCell ref="A19:C19"/>
    <mergeCell ref="A61:C61"/>
    <mergeCell ref="A25:C25"/>
    <mergeCell ref="A38:C38"/>
    <mergeCell ref="A35:C35"/>
    <mergeCell ref="A36:C36"/>
    <mergeCell ref="A26:C26"/>
    <mergeCell ref="A27:C27"/>
    <mergeCell ref="A28:C28"/>
    <mergeCell ref="A31:C31"/>
    <mergeCell ref="A33:C33"/>
    <mergeCell ref="A34:C34"/>
    <mergeCell ref="A37:C37"/>
    <mergeCell ref="A29:C29"/>
    <mergeCell ref="A30:C30"/>
    <mergeCell ref="A32:C32"/>
    <mergeCell ref="A50:C50"/>
    <mergeCell ref="A51:C51"/>
    <mergeCell ref="A54:C54"/>
    <mergeCell ref="A56:C56"/>
    <mergeCell ref="A41:C41"/>
    <mergeCell ref="A44:C44"/>
    <mergeCell ref="A45:C45"/>
    <mergeCell ref="A46:C46"/>
    <mergeCell ref="I1:I2"/>
    <mergeCell ref="B76:H76"/>
    <mergeCell ref="A42:C42"/>
    <mergeCell ref="A43:C43"/>
    <mergeCell ref="A1:B1"/>
    <mergeCell ref="A39:C39"/>
    <mergeCell ref="A52:C52"/>
    <mergeCell ref="A53:C53"/>
    <mergeCell ref="A57:C57"/>
    <mergeCell ref="A60:C60"/>
    <mergeCell ref="A47:C47"/>
    <mergeCell ref="A48:C48"/>
    <mergeCell ref="A55:C55"/>
    <mergeCell ref="A49:C49"/>
    <mergeCell ref="A59:C59"/>
    <mergeCell ref="A40:C40"/>
  </mergeCells>
  <hyperlinks>
    <hyperlink ref="A115" r:id="rId1" xr:uid="{4A8F940B-0A91-402F-9DCD-93A254EA284D}"/>
    <hyperlink ref="A116" r:id="rId2" xr:uid="{B0898751-8D94-4339-A3B4-599361504EE4}"/>
    <hyperlink ref="A114" r:id="rId3" xr:uid="{1486389B-FDE3-46D4-BB19-B559A63BE6A6}"/>
    <hyperlink ref="A117" r:id="rId4" xr:uid="{EE8699E5-5F1B-4187-A2D3-1D53741F0A75}"/>
    <hyperlink ref="A118" r:id="rId5" xr:uid="{7C47F086-E4A8-42AF-93D1-976BE16F34B4}"/>
  </hyperlinks>
  <printOptions horizontalCentered="1"/>
  <pageMargins left="0.70866141732283472" right="0.70866141732283472" top="0.74803149606299213" bottom="0.74803149606299213" header="0.31496062992125984" footer="0.31496062992125984"/>
  <pageSetup paperSize="8" scale="29" orientation="portrait" horizontalDpi="1200" verticalDpi="1200" r:id="rId6"/>
  <customProperties>
    <customPr name="EpmWorksheetKeyString_GUID" r:id="rId7"/>
  </customPropertie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9E46-61B6-41BD-BA84-88F73B8D1018}">
  <sheetPr>
    <pageSetUpPr fitToPage="1"/>
  </sheetPr>
  <dimension ref="B1:G14"/>
  <sheetViews>
    <sheetView zoomScale="90" zoomScaleNormal="90" workbookViewId="0">
      <selection activeCell="J8" sqref="J8"/>
    </sheetView>
  </sheetViews>
  <sheetFormatPr defaultColWidth="8.7109375" defaultRowHeight="12.75"/>
  <cols>
    <col min="1" max="1" width="2.28515625" style="52" customWidth="1"/>
    <col min="2" max="7" width="17.28515625" style="52" customWidth="1"/>
    <col min="8" max="8" width="11.5703125" style="52" customWidth="1"/>
    <col min="9" max="16384" width="8.7109375" style="52"/>
  </cols>
  <sheetData>
    <row r="1" spans="2:7" ht="125.65" customHeight="1"/>
    <row r="2" spans="2:7" ht="33" customHeight="1">
      <c r="B2" s="53" t="s">
        <v>199</v>
      </c>
      <c r="C2" s="180" t="str">
        <f>'Cost Estimate Summary'!A2&amp;" - "&amp;'Cost Estimate Summary'!A3</f>
        <v>Sidling Hill - Safety Works</v>
      </c>
      <c r="D2" s="181"/>
      <c r="E2" s="181"/>
      <c r="F2" s="181"/>
      <c r="G2" s="182"/>
    </row>
    <row r="3" spans="2:7" ht="39" customHeight="1">
      <c r="B3" s="53" t="s">
        <v>200</v>
      </c>
      <c r="C3" s="162">
        <f>'Cost Estimate Summary'!G3</f>
        <v>1234</v>
      </c>
      <c r="D3" s="163"/>
      <c r="E3" s="53" t="s">
        <v>201</v>
      </c>
      <c r="F3" s="183" t="str">
        <f>'Cost Estimate Summary'!G4</f>
        <v>Regional City Council</v>
      </c>
      <c r="G3" s="184"/>
    </row>
    <row r="4" spans="2:7" ht="37.15" customHeight="1">
      <c r="B4" s="53" t="s">
        <v>202</v>
      </c>
      <c r="C4" s="162" t="s">
        <v>203</v>
      </c>
      <c r="D4" s="163"/>
      <c r="E4" s="53" t="s">
        <v>204</v>
      </c>
      <c r="F4" s="162" t="s">
        <v>205</v>
      </c>
      <c r="G4" s="163"/>
    </row>
    <row r="5" spans="2:7" ht="79.5" customHeight="1">
      <c r="B5" s="53" t="s">
        <v>206</v>
      </c>
      <c r="C5" s="159" t="s">
        <v>207</v>
      </c>
      <c r="D5" s="160"/>
      <c r="E5" s="160"/>
      <c r="F5" s="160"/>
      <c r="G5" s="161"/>
    </row>
    <row r="6" spans="2:7" ht="27" customHeight="1">
      <c r="B6" s="53" t="s">
        <v>208</v>
      </c>
      <c r="C6" s="162" t="s">
        <v>209</v>
      </c>
      <c r="D6" s="163"/>
      <c r="E6" s="53" t="s">
        <v>210</v>
      </c>
      <c r="F6" s="164">
        <f>'Cost Estimate Summary'!G2</f>
        <v>44992</v>
      </c>
      <c r="G6" s="165"/>
    </row>
    <row r="7" spans="2:7" ht="38.25" customHeight="1">
      <c r="B7" s="53" t="s">
        <v>211</v>
      </c>
      <c r="C7" s="54">
        <f>'Cost Estimate Summary'!G69</f>
        <v>16768000</v>
      </c>
      <c r="D7" s="55">
        <f>F6</f>
        <v>44992</v>
      </c>
      <c r="E7" s="53" t="s">
        <v>212</v>
      </c>
      <c r="F7" s="54">
        <f>'Cost Estimate Summary'!G70</f>
        <v>18105000</v>
      </c>
      <c r="G7" s="56">
        <f>'Cost Estimate Summary'!D66</f>
        <v>2024</v>
      </c>
    </row>
    <row r="8" spans="2:7" ht="38.25" customHeight="1">
      <c r="B8" s="53" t="s">
        <v>213</v>
      </c>
      <c r="C8" s="54">
        <f>'Cost Estimate Summary'!G65</f>
        <v>22270000</v>
      </c>
      <c r="D8" s="55">
        <f>F6</f>
        <v>44992</v>
      </c>
      <c r="E8" s="53" t="s">
        <v>214</v>
      </c>
      <c r="F8" s="54">
        <f>'Cost Estimate Summary'!G67</f>
        <v>25611000</v>
      </c>
      <c r="G8" s="56">
        <f>G7</f>
        <v>2024</v>
      </c>
    </row>
    <row r="9" spans="2:7" ht="40.15" customHeight="1">
      <c r="B9" s="166" t="s">
        <v>215</v>
      </c>
      <c r="C9" s="167"/>
      <c r="D9" s="172" t="s">
        <v>216</v>
      </c>
      <c r="E9" s="173"/>
      <c r="F9" s="173"/>
      <c r="G9" s="174"/>
    </row>
    <row r="10" spans="2:7" ht="18.75" customHeight="1">
      <c r="B10" s="168"/>
      <c r="C10" s="169"/>
      <c r="D10" s="175" t="s">
        <v>217</v>
      </c>
      <c r="E10" s="176"/>
      <c r="F10" s="57" t="s">
        <v>218</v>
      </c>
      <c r="G10" s="58" t="s">
        <v>219</v>
      </c>
    </row>
    <row r="11" spans="2:7" ht="18.75" customHeight="1">
      <c r="B11" s="170"/>
      <c r="C11" s="171"/>
      <c r="D11" s="177" t="s">
        <v>220</v>
      </c>
      <c r="E11" s="178"/>
      <c r="F11" s="178"/>
      <c r="G11" s="179"/>
    </row>
    <row r="12" spans="2:7" ht="40.15" customHeight="1">
      <c r="B12" s="145" t="s">
        <v>221</v>
      </c>
      <c r="C12" s="146"/>
      <c r="D12" s="151" t="s">
        <v>222</v>
      </c>
      <c r="E12" s="152"/>
      <c r="F12" s="152"/>
      <c r="G12" s="153"/>
    </row>
    <row r="13" spans="2:7" ht="18.75" customHeight="1">
      <c r="B13" s="147"/>
      <c r="C13" s="148"/>
      <c r="D13" s="154" t="s">
        <v>217</v>
      </c>
      <c r="E13" s="155"/>
      <c r="F13" s="59" t="s">
        <v>218</v>
      </c>
      <c r="G13" s="60" t="s">
        <v>219</v>
      </c>
    </row>
    <row r="14" spans="2:7" ht="18.75" customHeight="1">
      <c r="B14" s="149"/>
      <c r="C14" s="150"/>
      <c r="D14" s="156" t="s">
        <v>220</v>
      </c>
      <c r="E14" s="157"/>
      <c r="F14" s="157"/>
      <c r="G14" s="158"/>
    </row>
  </sheetData>
  <mergeCells count="16">
    <mergeCell ref="C4:D4"/>
    <mergeCell ref="F4:G4"/>
    <mergeCell ref="C2:G2"/>
    <mergeCell ref="C3:D3"/>
    <mergeCell ref="F3:G3"/>
    <mergeCell ref="B12:C14"/>
    <mergeCell ref="D12:G12"/>
    <mergeCell ref="D13:E13"/>
    <mergeCell ref="D14:G14"/>
    <mergeCell ref="C5:G5"/>
    <mergeCell ref="C6:D6"/>
    <mergeCell ref="F6:G6"/>
    <mergeCell ref="B9:C11"/>
    <mergeCell ref="D9:G9"/>
    <mergeCell ref="D10:E10"/>
    <mergeCell ref="D11:G11"/>
  </mergeCells>
  <conditionalFormatting sqref="D9:G9 D10:D11 F10:G10">
    <cfRule type="expression" dxfId="1" priority="5">
      <formula>OR($F$3="Tier 5",$F$3="Tier 6")</formula>
    </cfRule>
  </conditionalFormatting>
  <conditionalFormatting sqref="D12:G12 D13:D14 F13:G13">
    <cfRule type="expression" dxfId="0" priority="4">
      <formula>OR($F$3="Tier 5",$F$3="Tier 6")</formula>
    </cfRule>
  </conditionalFormatting>
  <dataValidations count="2">
    <dataValidation type="list" sqref="C6" xr:uid="{51B8916E-174A-4644-B068-C97B08D8F784}">
      <formula1>"Strategic,Concept,Detailed"</formula1>
    </dataValidation>
    <dataValidation type="list" sqref="C4" xr:uid="{6DCFD91C-A2F5-4312-B778-D3F061E30981}">
      <formula1>"Federal,State,Joint Federal &amp; State"</formula1>
    </dataValidation>
  </dataValidations>
  <printOptions horizontalCentered="1"/>
  <pageMargins left="0.70866141732283472" right="0.70866141732283472" top="0.74803149606299213" bottom="0.74803149606299213" header="0.31496062992125984" footer="0.31496062992125984"/>
  <pageSetup paperSize="9" scale="75" orientation="portrait" horizontalDpi="1200" verticalDpi="1200"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A481A-BC6D-4963-9CBB-ABBDE888D905}">
  <dimension ref="A2:B17"/>
  <sheetViews>
    <sheetView showGridLines="0" workbookViewId="0">
      <selection activeCell="B20" sqref="B20"/>
    </sheetView>
  </sheetViews>
  <sheetFormatPr defaultRowHeight="12.75"/>
  <cols>
    <col min="2" max="2" width="212.5703125" customWidth="1"/>
  </cols>
  <sheetData>
    <row r="2" spans="1:2" ht="25.5">
      <c r="A2" s="97">
        <v>1</v>
      </c>
      <c r="B2" s="98" t="s">
        <v>223</v>
      </c>
    </row>
    <row r="3" spans="1:2">
      <c r="A3" s="97"/>
    </row>
    <row r="4" spans="1:2" ht="25.5">
      <c r="A4" s="97">
        <v>2</v>
      </c>
      <c r="B4" s="98" t="s">
        <v>224</v>
      </c>
    </row>
    <row r="5" spans="1:2">
      <c r="A5" s="97"/>
    </row>
    <row r="6" spans="1:2" ht="52.9" customHeight="1">
      <c r="A6" s="97">
        <v>3</v>
      </c>
      <c r="B6" s="98" t="s">
        <v>225</v>
      </c>
    </row>
    <row r="7" spans="1:2">
      <c r="A7" s="97"/>
    </row>
    <row r="8" spans="1:2">
      <c r="A8" s="97">
        <v>4</v>
      </c>
      <c r="B8" s="99" t="s">
        <v>226</v>
      </c>
    </row>
    <row r="9" spans="1:2">
      <c r="A9" s="97"/>
    </row>
    <row r="10" spans="1:2" ht="63.75">
      <c r="A10" s="97">
        <v>5</v>
      </c>
      <c r="B10" s="98" t="s">
        <v>227</v>
      </c>
    </row>
    <row r="11" spans="1:2">
      <c r="A11" s="97"/>
    </row>
    <row r="12" spans="1:2" ht="25.5">
      <c r="A12" s="97">
        <v>6</v>
      </c>
      <c r="B12" s="98" t="s">
        <v>228</v>
      </c>
    </row>
    <row r="13" spans="1:2">
      <c r="A13" s="97"/>
    </row>
    <row r="14" spans="1:2">
      <c r="A14" s="97">
        <v>7</v>
      </c>
      <c r="B14" s="96" t="s">
        <v>229</v>
      </c>
    </row>
    <row r="15" spans="1:2">
      <c r="A15" s="97"/>
    </row>
    <row r="16" spans="1:2">
      <c r="A16" s="97"/>
    </row>
    <row r="17" spans="1:1">
      <c r="A17" s="97"/>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45a1762-422b-4b1d-a792-aef4085e8ada">
      <UserInfo>
        <DisplayName>Tina Kaur</DisplayName>
        <AccountId>18</AccountId>
        <AccountType/>
      </UserInfo>
      <UserInfo>
        <DisplayName>Jenny Barrett</DisplayName>
        <AccountId>67</AccountId>
        <AccountType/>
      </UserInfo>
      <UserInfo>
        <DisplayName>Amy Howard</DisplayName>
        <AccountId>65</AccountId>
        <AccountType/>
      </UserInfo>
      <UserInfo>
        <DisplayName>Kristine Boggs</DisplayName>
        <AccountId>66</AccountId>
        <AccountType/>
      </UserInfo>
      <UserInfo>
        <DisplayName>Nicole Taylor</DisplayName>
        <AccountId>22</AccountId>
        <AccountType/>
      </UserInfo>
      <UserInfo>
        <DisplayName>Dorothy Jakab</DisplayName>
        <AccountId>12</AccountId>
        <AccountType/>
      </UserInfo>
    </SharedWithUsers>
    <lcf76f155ced4ddcb4097134ff3c332f xmlns="ce44c82f-545c-48c0-963b-885cefef18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59C15B50B9744DB45290E883019053" ma:contentTypeVersion="13" ma:contentTypeDescription="Create a new document." ma:contentTypeScope="" ma:versionID="fd3907e845474e58423aacd75662bb65">
  <xsd:schema xmlns:xsd="http://www.w3.org/2001/XMLSchema" xmlns:xs="http://www.w3.org/2001/XMLSchema" xmlns:p="http://schemas.microsoft.com/office/2006/metadata/properties" xmlns:ns2="ce44c82f-545c-48c0-963b-885cefef18af" xmlns:ns3="045a1762-422b-4b1d-a792-aef4085e8ada" targetNamespace="http://schemas.microsoft.com/office/2006/metadata/properties" ma:root="true" ma:fieldsID="dcc56b35b3ea2441077a19e3abc5e717" ns2:_="" ns3:_="">
    <xsd:import namespace="ce44c82f-545c-48c0-963b-885cefef18af"/>
    <xsd:import namespace="045a1762-422b-4b1d-a792-aef4085e8ad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4c82f-545c-48c0-963b-885cefef1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87ec379-0271-4c41-806b-2ec8a939af5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5a1762-422b-4b1d-a792-aef4085e8a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BA74DA-5804-4119-AF19-5ED14BDC4184}">
  <ds:schemaRefs>
    <ds:schemaRef ds:uri="http://schemas.microsoft.com/sharepoint/v3/contenttype/forms"/>
  </ds:schemaRefs>
</ds:datastoreItem>
</file>

<file path=customXml/itemProps2.xml><?xml version="1.0" encoding="utf-8"?>
<ds:datastoreItem xmlns:ds="http://schemas.openxmlformats.org/officeDocument/2006/customXml" ds:itemID="{30553DD2-750E-40B4-A153-1ACEE3A16687}">
  <ds:schemaRef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ce44c82f-545c-48c0-963b-885cefef18af"/>
    <ds:schemaRef ds:uri="045a1762-422b-4b1d-a792-aef4085e8ada"/>
    <ds:schemaRef ds:uri="http://purl.org/dc/elements/1.1/"/>
  </ds:schemaRefs>
</ds:datastoreItem>
</file>

<file path=customXml/itemProps3.xml><?xml version="1.0" encoding="utf-8"?>
<ds:datastoreItem xmlns:ds="http://schemas.openxmlformats.org/officeDocument/2006/customXml" ds:itemID="{0F61B443-1E22-4E8E-9C41-DBD0C29FB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44c82f-545c-48c0-963b-885cefef18af"/>
    <ds:schemaRef ds:uri="045a1762-422b-4b1d-a792-aef4085e8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for users</vt:lpstr>
      <vt:lpstr>Cost Estimate Summary</vt:lpstr>
      <vt:lpstr>Council approval </vt:lpstr>
      <vt:lpstr>Feedback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Woodbury</dc:creator>
  <cp:keywords/>
  <dc:description/>
  <cp:lastModifiedBy>Nicole Taylor</cp:lastModifiedBy>
  <cp:revision/>
  <dcterms:created xsi:type="dcterms:W3CDTF">2023-08-09T20:48:49Z</dcterms:created>
  <dcterms:modified xsi:type="dcterms:W3CDTF">2024-02-28T23:57:50Z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d5e7d93-76de-475d-86cd-69fc2ca7f2a7_Enabled">
    <vt:lpwstr>true</vt:lpwstr>
  </property>
  <property fmtid="{D5CDD505-2E9C-101B-9397-08002B2CF9AE}" pid="3" name="MSIP_Label_ed5e7d93-76de-475d-86cd-69fc2ca7f2a7_SetDate">
    <vt:lpwstr>2023-08-21T04:44:58Z</vt:lpwstr>
  </property>
  <property fmtid="{D5CDD505-2E9C-101B-9397-08002B2CF9AE}" pid="4" name="MSIP_Label_ed5e7d93-76de-475d-86cd-69fc2ca7f2a7_Method">
    <vt:lpwstr>Privileged</vt:lpwstr>
  </property>
  <property fmtid="{D5CDD505-2E9C-101B-9397-08002B2CF9AE}" pid="5" name="MSIP_Label_ed5e7d93-76de-475d-86cd-69fc2ca7f2a7_Name">
    <vt:lpwstr>Exempt</vt:lpwstr>
  </property>
  <property fmtid="{D5CDD505-2E9C-101B-9397-08002B2CF9AE}" pid="6" name="MSIP_Label_ed5e7d93-76de-475d-86cd-69fc2ca7f2a7_SiteId">
    <vt:lpwstr>cb356782-ad9a-47fb-878b-7ebceb85b86c</vt:lpwstr>
  </property>
  <property fmtid="{D5CDD505-2E9C-101B-9397-08002B2CF9AE}" pid="7" name="MSIP_Label_ed5e7d93-76de-475d-86cd-69fc2ca7f2a7_ActionId">
    <vt:lpwstr>b9d838fb-1e18-4e1a-8f9f-fbb08753b279</vt:lpwstr>
  </property>
  <property fmtid="{D5CDD505-2E9C-101B-9397-08002B2CF9AE}" pid="8" name="MSIP_Label_ed5e7d93-76de-475d-86cd-69fc2ca7f2a7_ContentBits">
    <vt:lpwstr>0</vt:lpwstr>
  </property>
  <property fmtid="{D5CDD505-2E9C-101B-9397-08002B2CF9AE}" pid="9" name="ContentTypeId">
    <vt:lpwstr>0x0101009159C15B50B9744DB45290E883019053</vt:lpwstr>
  </property>
  <property fmtid="{D5CDD505-2E9C-101B-9397-08002B2CF9AE}" pid="10" name="MediaServiceImageTags">
    <vt:lpwstr/>
  </property>
</Properties>
</file>